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24226"/>
  <mc:AlternateContent xmlns:mc="http://schemas.openxmlformats.org/markup-compatibility/2006">
    <mc:Choice Requires="x15">
      <x15ac:absPath xmlns:x15ac="http://schemas.microsoft.com/office/spreadsheetml/2010/11/ac" url="Z:\2026 FERC Rate Case TO2026\12-Dec 1 Annual Informational Update\Workpapers\"/>
    </mc:Choice>
  </mc:AlternateContent>
  <xr:revisionPtr revIDLastSave="0" documentId="13_ncr:1_{0E753E53-E491-42F7-AE3A-BC832E7EE3D3}" xr6:coauthVersionLast="47" xr6:coauthVersionMax="47" xr10:uidLastSave="{00000000-0000-0000-0000-000000000000}"/>
  <bookViews>
    <workbookView xWindow="-110" yWindow="-110" windowWidth="19420" windowHeight="10300" tabRatio="746" xr2:uid="{00000000-000D-0000-FFFF-FFFF00000000}"/>
  </bookViews>
  <sheets>
    <sheet name="One Time Adj Explanation" sheetId="100" r:id="rId1"/>
    <sheet name="WP-Total Adj with Int" sheetId="86" r:id="rId2"/>
    <sheet name="WP-2022 True Up TRR Adj" sheetId="267" r:id="rId3"/>
    <sheet name="WP-2022 TO2024 Sch4-TUTRR" sheetId="343" r:id="rId4"/>
    <sheet name="WP-2022 TO2024 Sch28-FFU" sheetId="344" r:id="rId5"/>
    <sheet name="WP-2022 TO2024 Sch34-UnfundRes" sheetId="345" r:id="rId6"/>
    <sheet name="WP-2023 True Up TRR Adj" sheetId="302" r:id="rId7"/>
    <sheet name="WP-2023 TO2025 Sch4-TUTRR" sheetId="346" r:id="rId8"/>
    <sheet name="WP-2023 TO2025 Sch28-FFU" sheetId="347" r:id="rId9"/>
    <sheet name="WP-2023 TO2024 Sch34-UnfundRes" sheetId="348" r:id="rId10"/>
  </sheets>
  <definedNames>
    <definedName name="_Alt2007" localSheetId="2">#REF!</definedName>
    <definedName name="_Alt2007" localSheetId="6">#REF!</definedName>
    <definedName name="_Alt2007">#REF!</definedName>
    <definedName name="_Apr06" localSheetId="2">#REF!</definedName>
    <definedName name="_Apr06" localSheetId="6">#REF!</definedName>
    <definedName name="_Apr06">#REF!</definedName>
    <definedName name="_F100040">#REF!</definedName>
    <definedName name="_Feb06" localSheetId="2">#REF!</definedName>
    <definedName name="_Feb06" localSheetId="6">#REF!</definedName>
    <definedName name="_Feb06">#REF!</definedName>
    <definedName name="_Fill" localSheetId="2" hidden="1">#REF!</definedName>
    <definedName name="_Fill" localSheetId="6" hidden="1">#REF!</definedName>
    <definedName name="_Fill" hidden="1">#REF!</definedName>
    <definedName name="_May06" localSheetId="2">#REF!</definedName>
    <definedName name="_May06" localSheetId="6">#REF!</definedName>
    <definedName name="_May06">#REF!</definedName>
    <definedName name="_Nov05">#REF!</definedName>
    <definedName name="_Order1" hidden="1">255</definedName>
    <definedName name="_Order2" hidden="1">255</definedName>
    <definedName name="_SO2" localSheetId="2">#REF!</definedName>
    <definedName name="_SO2" localSheetId="6">#REF!</definedName>
    <definedName name="_SO2">#REF!</definedName>
    <definedName name="_SO4" localSheetId="2">#REF!</definedName>
    <definedName name="_SO4" localSheetId="6">#REF!</definedName>
    <definedName name="_SO4">#REF!</definedName>
    <definedName name="Active" localSheetId="2">#REF!</definedName>
    <definedName name="Active" localSheetId="6">#REF!</definedName>
    <definedName name="Active">#REF!</definedName>
    <definedName name="AltForecast">#REF!</definedName>
    <definedName name="Assets">#REF!</definedName>
    <definedName name="Basis_Point" localSheetId="2">#REF!</definedName>
    <definedName name="Basis_Point" localSheetId="6">#REF!</definedName>
    <definedName name="Basis_Point">#REF!</definedName>
    <definedName name="Basis_Prices_Upload_Date">#REF!</definedName>
    <definedName name="Basis_Web_Query">#REF!</definedName>
    <definedName name="BHV" localSheetId="2">#REF!</definedName>
    <definedName name="BHV" localSheetId="6">#REF!</definedName>
    <definedName name="BHV">#REF!</definedName>
    <definedName name="Bio" localSheetId="2">#REF!</definedName>
    <definedName name="Bio" localSheetId="6">#REF!</definedName>
    <definedName name="Bio">#REF!</definedName>
    <definedName name="BLOCK" localSheetId="2">#REF!</definedName>
    <definedName name="BLOCK" localSheetId="6">#REF!</definedName>
    <definedName name="BLOCK">#REF!</definedName>
    <definedName name="BLOCKPOSTING">#REF!</definedName>
    <definedName name="Calc_implied_vol">#REF!</definedName>
    <definedName name="Clearing_House_deals_MTM_PT___Current_Month" localSheetId="2">#REF!</definedName>
    <definedName name="Clearing_House_deals_MTM_PT___Current_Month" localSheetId="6">#REF!</definedName>
    <definedName name="Clearing_House_deals_MTM_PT___Current_Month">#REF!</definedName>
    <definedName name="Cogen" localSheetId="2">#REF!</definedName>
    <definedName name="Cogen" localSheetId="6">#REF!</definedName>
    <definedName name="Cogen">#REF!</definedName>
    <definedName name="Convert_price">#REF!</definedName>
    <definedName name="Copy_Brkr_Quotes">#REF!</definedName>
    <definedName name="Create_Nuc_Basis">#REF!</definedName>
    <definedName name="Create_Nuc_Futs">#REF!</definedName>
    <definedName name="Create_Nuc_IR">#REF!</definedName>
    <definedName name="Create_Nuc_Pwr">#REF!</definedName>
    <definedName name="Create_Nuc_Vol">#REF!</definedName>
    <definedName name="CRR_PT2" localSheetId="2">#REF!</definedName>
    <definedName name="CRR_PT2" localSheetId="6">#REF!</definedName>
    <definedName name="CRR_PT2">#REF!</definedName>
    <definedName name="CRR_SD_1" localSheetId="2">#REF!</definedName>
    <definedName name="CRR_SD_1" localSheetId="6">#REF!</definedName>
    <definedName name="CRR_SD_1">#REF!</definedName>
    <definedName name="CRR_SD_2" localSheetId="2">#REF!</definedName>
    <definedName name="CRR_SD_2" localSheetId="6">#REF!</definedName>
    <definedName name="CRR_SD_2">#REF!</definedName>
    <definedName name="CRR_ST_PT2">#REF!</definedName>
    <definedName name="CurrentMonth">#REF!</definedName>
    <definedName name="CurrentMTMDate">#REF!</definedName>
    <definedName name="CurrentQtrEnd">#REF!</definedName>
    <definedName name="DATA21">#REF!</definedName>
    <definedName name="DaysForward">#REF!</definedName>
    <definedName name="DWR_End_Row" localSheetId="2">#REF!</definedName>
    <definedName name="DWR_End_Row" localSheetId="6">#REF!</definedName>
    <definedName name="DWR_End_Row">#REF!</definedName>
    <definedName name="DWR_Start_Row" localSheetId="2">#REF!</definedName>
    <definedName name="DWR_Start_Row" localSheetId="6">#REF!</definedName>
    <definedName name="DWR_Start_Row">#REF!</definedName>
    <definedName name="Effective_date">#REF!</definedName>
    <definedName name="EIX_10k" localSheetId="2">#REF!</definedName>
    <definedName name="EIX_10k" localSheetId="6">#REF!</definedName>
    <definedName name="EIX_10k">#REF!</definedName>
    <definedName name="EIX_10K_DET_M" localSheetId="2">#REF!</definedName>
    <definedName name="EIX_10K_DET_M" localSheetId="6">#REF!</definedName>
    <definedName name="EIX_10K_DET_M">#REF!</definedName>
    <definedName name="EIX_10K_DET_T" localSheetId="2">#REF!</definedName>
    <definedName name="EIX_10K_DET_T" localSheetId="6">#REF!</definedName>
    <definedName name="EIX_10K_DET_T">#REF!</definedName>
    <definedName name="EIX_10K_DETAIL">#REF!</definedName>
    <definedName name="EIX_10K_M">#REF!</definedName>
    <definedName name="EIX_10k_t">#REF!</definedName>
    <definedName name="EIX_10K_WK_CURR">#REF!</definedName>
    <definedName name="EIX_10K_WK_JAN1" localSheetId="2">#REF!</definedName>
    <definedName name="EIX_10K_WK_JAN1" localSheetId="6">#REF!</definedName>
    <definedName name="EIX_10K_WK_JAN1">#REF!</definedName>
    <definedName name="EIX_10k_WK_LASTMO" localSheetId="2">#REF!</definedName>
    <definedName name="EIX_10k_WK_LASTMO" localSheetId="6">#REF!</definedName>
    <definedName name="EIX_10k_WK_LASTMO">#REF!</definedName>
    <definedName name="EIX_WS" localSheetId="2">#REF!</definedName>
    <definedName name="EIX_WS" localSheetId="6">#REF!</definedName>
    <definedName name="EIX_WS">#REF!</definedName>
    <definedName name="eixytd" localSheetId="2">#REF!</definedName>
    <definedName name="eixytd" localSheetId="6">#REF!</definedName>
    <definedName name="eixytd">#REF!</definedName>
    <definedName name="ENTRYNODE" localSheetId="2">#REF!</definedName>
    <definedName name="ENTRYNODE" localSheetId="6">#REF!</definedName>
    <definedName name="ENTRYNODE">#REF!</definedName>
    <definedName name="EOptns_Term_Sch_Point" localSheetId="2">#REF!</definedName>
    <definedName name="EOptns_Term_Sch_Point" localSheetId="6">#REF!</definedName>
    <definedName name="EOptns_Term_Sch_Point">#REF!</definedName>
    <definedName name="Equity" localSheetId="2">#REF!</definedName>
    <definedName name="Equity" localSheetId="6">#REF!</definedName>
    <definedName name="Equity">#REF!</definedName>
    <definedName name="Escalation_Rate" localSheetId="2">#REF!</definedName>
    <definedName name="Escalation_Rate" localSheetId="6">#REF!</definedName>
    <definedName name="Escalation_Rate">#REF!</definedName>
    <definedName name="FERC" localSheetId="2">#REF!</definedName>
    <definedName name="FERC" localSheetId="6">#REF!</definedName>
    <definedName name="FERC">#REF!</definedName>
    <definedName name="FERC_Map">#REF!</definedName>
    <definedName name="Format_Quotes">#REF!</definedName>
    <definedName name="FSD" localSheetId="2">#REF!</definedName>
    <definedName name="FSD" localSheetId="6">#REF!</definedName>
    <definedName name="FSD">#REF!</definedName>
    <definedName name="Fut_Point" localSheetId="2">#REF!</definedName>
    <definedName name="Fut_Point" localSheetId="6">#REF!</definedName>
    <definedName name="Fut_Point">#REF!</definedName>
    <definedName name="Futs_Web_Query">#REF!</definedName>
    <definedName name="Futures_Prices_Upload_Date">#REF!</definedName>
    <definedName name="Gas" localSheetId="2">#REF!</definedName>
    <definedName name="Gas" localSheetId="6">#REF!</definedName>
    <definedName name="Gas">#REF!</definedName>
    <definedName name="Gas_Fin_Non_Options" localSheetId="2">#REF!</definedName>
    <definedName name="Gas_Fin_Non_Options" localSheetId="6">#REF!</definedName>
    <definedName name="Gas_Fin_Non_Options">#REF!</definedName>
    <definedName name="Gas_NOpt_PT_1" localSheetId="2">#REF!</definedName>
    <definedName name="Gas_NOpt_PT_1" localSheetId="6">#REF!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#REF!</definedName>
    <definedName name="HISTORICDOLLAR" localSheetId="2">#REF!</definedName>
    <definedName name="HISTORICDOLLAR" localSheetId="6">#REF!</definedName>
    <definedName name="HISTORICDOLLAR">#REF!</definedName>
    <definedName name="Hydro" localSheetId="2">#REF!</definedName>
    <definedName name="Hydro" localSheetId="6">#REF!</definedName>
    <definedName name="Hydro">#REF!</definedName>
    <definedName name="Interest_Rates_Upload_D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R_Web_Query">#REF!</definedName>
    <definedName name="ITEMTYPE" localSheetId="2">#REF!</definedName>
    <definedName name="ITEMTYPE" localSheetId="6">#REF!</definedName>
    <definedName name="ITEMTYPE">#REF!</definedName>
    <definedName name="Level" localSheetId="2">#REF!</definedName>
    <definedName name="Level" localSheetId="6">#REF!</definedName>
    <definedName name="Level">#REF!</definedName>
    <definedName name="Liab" localSheetId="2">#REF!</definedName>
    <definedName name="Liab" localSheetId="6">#REF!</definedName>
    <definedName name="Liab">#REF!</definedName>
    <definedName name="List_1st_nearby">#REF!</definedName>
    <definedName name="List_2nd_nearby">#REF!</definedName>
    <definedName name="List_3rd_nearby">#REF!</definedName>
    <definedName name="Load_Flag" localSheetId="2">#REF!</definedName>
    <definedName name="Load_Flag" localSheetId="6">#REF!</definedName>
    <definedName name="Load_Flag">#REF!</definedName>
    <definedName name="MonthList">#REF!</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#REF!</definedName>
    <definedName name="MTM_Summary_Compare" localSheetId="2">#REF!</definedName>
    <definedName name="MTM_Summary_Compare" localSheetId="6">#REF!</definedName>
    <definedName name="MTM_Summary_Compare">#REF!</definedName>
    <definedName name="NEG" localSheetId="2">#REF!</definedName>
    <definedName name="NEG" localSheetId="6">#REF!</definedName>
    <definedName name="NEG">#REF!</definedName>
    <definedName name="new" localSheetId="2" hidden="1">{#N/A,#N/A,TRUE,"Section6";#N/A,#N/A,TRUE,"OHcycles";#N/A,#N/A,TRUE,"OHtiming";#N/A,#N/A,TRUE,"OHcosts";#N/A,#N/A,TRUE,"GTdegradation";#N/A,#N/A,TRUE,"GTperformance";#N/A,#N/A,TRUE,"GraphEquip"}</definedName>
    <definedName name="new" localSheetId="6"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2">#REF!</definedName>
    <definedName name="Next_Month" localSheetId="6">#REF!</definedName>
    <definedName name="Next_Month">#REF!</definedName>
    <definedName name="NoContamSystems">SUM(#REF!)</definedName>
    <definedName name="OOR" localSheetId="2">#REF!</definedName>
    <definedName name="OOR" localSheetId="6">#REF!</definedName>
    <definedName name="OOR">#REF!</definedName>
    <definedName name="Op_Exp" localSheetId="2">#REF!</definedName>
    <definedName name="Op_Exp" localSheetId="6">#REF!</definedName>
    <definedName name="Op_Exp">#REF!</definedName>
    <definedName name="OracleUploadDate">#REF!</definedName>
    <definedName name="ord">#REF!</definedName>
    <definedName name="P_L" localSheetId="2">#REF!</definedName>
    <definedName name="P_L" localSheetId="6">#REF!</definedName>
    <definedName name="P_L">#REF!</definedName>
    <definedName name="Past_Cash" localSheetId="2">#REF!</definedName>
    <definedName name="Past_Cash" localSheetId="6">#REF!</definedName>
    <definedName name="Past_Cash">#REF!</definedName>
    <definedName name="PivotTablePoint" localSheetId="2">#REF!</definedName>
    <definedName name="PivotTablePoint" localSheetId="6">#REF!</definedName>
    <definedName name="PivotTablePoint">#REF!</definedName>
    <definedName name="Posting_Keys" localSheetId="2">#REF!</definedName>
    <definedName name="Posting_Keys" localSheetId="6">#REF!</definedName>
    <definedName name="Posting_Keys">#REF!</definedName>
    <definedName name="Power" localSheetId="2">#REF!</definedName>
    <definedName name="Power" localSheetId="6">#REF!</definedName>
    <definedName name="Power">#REF!</definedName>
    <definedName name="Power_Prices_Upload_Date">#REF!</definedName>
    <definedName name="Pricelist">#REF!</definedName>
    <definedName name="PriceListDec_01_2003">#REF!</definedName>
    <definedName name="PriceListOct_30_2003">#REF!</definedName>
    <definedName name="_xlnm.Print_Area" localSheetId="0">'One Time Adj Explanation'!$A$1:$F$24</definedName>
    <definedName name="_xlnm.Print_Area" localSheetId="4">'WP-2022 TO2024 Sch28-FFU'!$A$1:$J$46</definedName>
    <definedName name="_xlnm.Print_Area" localSheetId="5">'WP-2022 TO2024 Sch34-UnfundRes'!$A$1:$L$45</definedName>
    <definedName name="_xlnm.Print_Area" localSheetId="3">'WP-2022 TO2024 Sch4-TUTRR'!$A$1:$L$108</definedName>
    <definedName name="_xlnm.Print_Area" localSheetId="2">'WP-2022 True Up TRR Adj'!$A$1:$G$13</definedName>
    <definedName name="_xlnm.Print_Area" localSheetId="9">'WP-2023 TO2024 Sch34-UnfundRes'!$A$1:$M$45</definedName>
    <definedName name="_xlnm.Print_Area" localSheetId="8">'WP-2023 TO2025 Sch28-FFU'!$A$1:$J$46</definedName>
    <definedName name="_xlnm.Print_Area" localSheetId="7">'WP-2023 TO2025 Sch4-TUTRR'!$A$1:$L$113</definedName>
    <definedName name="_xlnm.Print_Area" localSheetId="6">'WP-2023 True Up TRR Adj'!$A$1:$G$13</definedName>
    <definedName name="_xlnm.Print_Area" localSheetId="1">'WP-Total Adj with Int'!$A$1:$L$37</definedName>
    <definedName name="_xlnm.Print_Titles" localSheetId="0">'One Time Adj Explanation'!$2:$4</definedName>
    <definedName name="print1" localSheetId="2">#REF!</definedName>
    <definedName name="print1" localSheetId="6">#REF!</definedName>
    <definedName name="print1">#REF!</definedName>
    <definedName name="print2" localSheetId="2">#REF!</definedName>
    <definedName name="print2" localSheetId="6">#REF!</definedName>
    <definedName name="print2">#REF!</definedName>
    <definedName name="PriorMTMdate">#REF!</definedName>
    <definedName name="ProcessDate" localSheetId="2">#REF!</definedName>
    <definedName name="ProcessDate" localSheetId="6">#REF!</definedName>
    <definedName name="ProcessDate">#REF!</definedName>
    <definedName name="ProcessDate2">#REF!</definedName>
    <definedName name="ProcessMonth" localSheetId="2">#REF!</definedName>
    <definedName name="ProcessMonth" localSheetId="6">#REF!</definedName>
    <definedName name="ProcessMonth">#REF!</definedName>
    <definedName name="ProxyList">#REF!</definedName>
    <definedName name="QF_Asgn_List_Capacity" localSheetId="2">#REF!</definedName>
    <definedName name="QF_Asgn_List_Capacity" localSheetId="6">#REF!</definedName>
    <definedName name="QF_Asgn_List_Capacity">#REF!</definedName>
    <definedName name="QF_Asgn_List0212" localSheetId="2">#REF!</definedName>
    <definedName name="QF_Asgn_List0212" localSheetId="6">#REF!</definedName>
    <definedName name="QF_Asgn_List0212">#REF!</definedName>
    <definedName name="QF_Asgn_List0301" localSheetId="2">#REF!</definedName>
    <definedName name="QF_Asgn_List0301" localSheetId="6">#REF!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#REF!</definedName>
    <definedName name="SCE_10K_WK_JAN1" localSheetId="2">#REF!</definedName>
    <definedName name="SCE_10K_WK_JAN1" localSheetId="6">#REF!</definedName>
    <definedName name="SCE_10K_WK_JAN1">#REF!</definedName>
    <definedName name="SCE_10K_WK_LASTMO" localSheetId="2">#REF!</definedName>
    <definedName name="SCE_10K_WK_LASTMO" localSheetId="6">#REF!</definedName>
    <definedName name="SCE_10K_WK_LASTMO">#REF!</definedName>
    <definedName name="SCE_WS" localSheetId="2">#REF!</definedName>
    <definedName name="SCE_WS" localSheetId="6">#REF!</definedName>
    <definedName name="SCE_WS">#REF!</definedName>
    <definedName name="SCE_WS_LASTMO">#REF!</definedName>
    <definedName name="SCE10K">#REF!</definedName>
    <definedName name="SCE10KWksht">#REF!</definedName>
    <definedName name="Season2_data">#REF!</definedName>
    <definedName name="Season4_data">#REF!</definedName>
    <definedName name="Setup_Shape">#REF!</definedName>
    <definedName name="Solar" localSheetId="2">#REF!</definedName>
    <definedName name="Solar" localSheetId="6">#REF!</definedName>
    <definedName name="Solar">#REF!</definedName>
    <definedName name="SUBMITEM" localSheetId="2">#REF!</definedName>
    <definedName name="SUBMITEM" localSheetId="6">#REF!</definedName>
    <definedName name="SUBMITEM">#REF!</definedName>
    <definedName name="SUBMITEMS" localSheetId="2">#REF!</definedName>
    <definedName name="SUBMITEMS" localSheetId="6">#REF!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#REF!</definedName>
    <definedName name="TransCapMTM" localSheetId="2">#REF!</definedName>
    <definedName name="TransCapMTM" localSheetId="6">#REF!</definedName>
    <definedName name="TransCapMTM">#REF!</definedName>
    <definedName name="Upload_Basis">#REF!</definedName>
    <definedName name="Upload_Basis_Access">#REF!</definedName>
    <definedName name="Upload_Futs">#REF!</definedName>
    <definedName name="Upload_Futs_Access">#REF!</definedName>
    <definedName name="Upload_IR">#REF!</definedName>
    <definedName name="Upload_IR_Access" localSheetId="2">#REF!</definedName>
    <definedName name="Upload_IR_Access" localSheetId="6">#REF!</definedName>
    <definedName name="Upload_IR_Access">#REF!</definedName>
    <definedName name="Upload_Pwr">#REF!</definedName>
    <definedName name="Upload_Pwr_Access">#REF!</definedName>
    <definedName name="UploadAccess">#REF!</definedName>
    <definedName name="Uploads_IR_Access" localSheetId="2">#REF!</definedName>
    <definedName name="Uploads_IR_Access" localSheetId="6">#REF!</definedName>
    <definedName name="Uploads_IR_Access">#REF!</definedName>
    <definedName name="UploadVol">#REF!</definedName>
    <definedName name="Volatility_Upload_Date">#REF!</definedName>
    <definedName name="Week" localSheetId="2">{0;1;2;3;4;5}</definedName>
    <definedName name="Week" localSheetId="6">{0;1;2;3;4;5}</definedName>
    <definedName name="Week">{0;1;2;3;4;5}</definedName>
    <definedName name="Weekday" localSheetId="2">{1,2,3,4,5,6,7}</definedName>
    <definedName name="Weekday" localSheetId="6">{1,2,3,4,5,6,7}</definedName>
    <definedName name="Weekday">{1,2,3,4,5,6,7}</definedName>
    <definedName name="Wind" localSheetId="2">#REF!</definedName>
    <definedName name="Wind" localSheetId="6">#REF!</definedName>
    <definedName name="Wind">#REF!</definedName>
    <definedName name="WITdata">#REF!</definedName>
    <definedName name="wrn.Cover." localSheetId="2" hidden="1">{#N/A,#N/A,TRUE,"Cover";#N/A,#N/A,TRUE,"Contents"}</definedName>
    <definedName name="wrn.Cover." localSheetId="6" hidden="1">{#N/A,#N/A,TRUE,"Cover";#N/A,#N/A,TRUE,"Contents"}</definedName>
    <definedName name="wrn.Cover." hidden="1">{#N/A,#N/A,TRUE,"Cover";#N/A,#N/A,TRUE,"Contents"}</definedName>
    <definedName name="wrn.CoverContents." localSheetId="2" hidden="1">{#N/A,#N/A,FALSE,"Cover";#N/A,#N/A,FALSE,"Contents"}</definedName>
    <definedName name="wrn.CoverContents." localSheetId="6" hidden="1">{#N/A,#N/A,FALSE,"Cover";#N/A,#N/A,FALSE,"Contents"}</definedName>
    <definedName name="wrn.CoverContents." hidden="1">{#N/A,#N/A,FALSE,"Cover";#N/A,#N/A,FALSE,"Contents"}</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6"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6"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6"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2" hidden="1">{#N/A,#N/A,FALSE,"Cover";#N/A,#N/A,FALSE,"ProjectSelector";#N/A,#N/A,FALSE,"ProjectTable";#N/A,#N/A,FALSE,"SanGorgonio";#N/A,#N/A,FALSE,"Tehachapi";#N/A,#N/A,FALSE,"Results";#N/A,#N/A,FALSE,"ReplaceForecast"}</definedName>
    <definedName name="wrn.PrintOther." localSheetId="6"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6"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6"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2" hidden="1">{#N/A,#N/A,TRUE,"Section1";#N/A,#N/A,TRUE,"SumF";#N/A,#N/A,TRUE,"FigExchange";#N/A,#N/A,TRUE,"Escalation";#N/A,#N/A,TRUE,"GraphEscalate";#N/A,#N/A,TRUE,"Scenarios"}</definedName>
    <definedName name="wrn.Section1Summaries." localSheetId="6"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6"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2" hidden="1">{#N/A,#N/A,TRUE,"Section2";#N/A,#N/A,TRUE,"TPCestimate";#N/A,#N/A,TRUE,"SumTPC";#N/A,#N/A,TRUE,"ConstrLoan";#N/A,#N/A,TRUE,"FigBalance";#N/A,#N/A,TRUE,"DEV27air";#N/A,#N/A,TRUE,"Graph27air";#N/A,#N/A,TRUE,"PreOp"}</definedName>
    <definedName name="wrn.Section2TotalProjectCost." localSheetId="6"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6"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6"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2" hidden="1">{#N/A,#N/A,TRUE,"Section4";#N/A,#N/A,TRUE,"Tariffwksht";#N/A,#N/A,TRUE,"TariffINFO";#N/A,#N/A,TRUE,"Generation";#N/A,#N/A,TRUE,"PPAsum";#N/A,#N/A,TRUE,"PPApayments";#N/A,#N/A,TRUE,"RevExp";#N/A,#N/A,TRUE,"GraphRevenue";#N/A,#N/A,TRUE,"GraphRevExp"}</definedName>
    <definedName name="wrn.Section4." localSheetId="6"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2" hidden="1">{#N/A,#N/A,TRUE,"Section4";#N/A,#N/A,TRUE,"PPAtable";#N/A,#N/A,TRUE,"RFPtable";#N/A,#N/A,TRUE,"RevCap";#N/A,#N/A,TRUE,"RevOther";#N/A,#N/A,TRUE,"RevGas";#N/A,#N/A,TRUE,"GraphRev"}</definedName>
    <definedName name="wrn.Section4Revenue." localSheetId="6"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2" hidden="1">{#N/A,#N/A,TRUE,"Section5";#N/A,#N/A,TRUE,"Coal";#N/A,#N/A,TRUE,"Fuel";#N/A,#N/A,TRUE,"OMwksht";#N/A,#N/A,TRUE,"VOM";#N/A,#N/A,TRUE,"FOM";#N/A,#N/A,TRUE,"Debt";#N/A,#N/A,TRUE,"LoanSchedules";#N/A,#N/A,TRUE,"GraphExp";#N/A,#N/A,TRUE,"Conversions"}</definedName>
    <definedName name="wrn.Section5." localSheetId="6"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6"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2" hidden="1">{#N/A,#N/A,TRUE,"Section6";#N/A,#N/A,TRUE,"OHcycles";#N/A,#N/A,TRUE,"OHtiming";#N/A,#N/A,TRUE,"OHcosts";#N/A,#N/A,TRUE,"GTdegradation";#N/A,#N/A,TRUE,"GTperformance";#N/A,#N/A,TRUE,"GraphEquip"}</definedName>
    <definedName name="wrn.Section6Equipment." localSheetId="6"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2" hidden="1">{#N/A,#N/A,TRUE,"Section7";#N/A,#N/A,TRUE,"DebtService";#N/A,#N/A,TRUE,"LoanSchedules";#N/A,#N/A,TRUE,"GraphDebt"}</definedName>
    <definedName name="wrn.Section7DebtService." localSheetId="6" hidden="1">{#N/A,#N/A,TRUE,"Section7";#N/A,#N/A,TRUE,"DebtService";#N/A,#N/A,TRUE,"LoanSchedules";#N/A,#N/A,TRUE,"GraphDebt"}</definedName>
    <definedName name="wrn.Section7DebtService." hidden="1">{#N/A,#N/A,TRUE,"Section7";#N/A,#N/A,TRUE,"DebtService";#N/A,#N/A,TRUE,"LoanSchedules";#N/A,#N/A,TRUE,"GraphDebt"}</definedName>
    <definedName name="wrn.SponsorSection." localSheetId="2" hidden="1">{#N/A,#N/A,TRUE,"Cover";#N/A,#N/A,TRUE,"Contents";#N/A,#N/A,TRUE,"Organization";#N/A,#N/A,TRUE,"SumSponsor";#N/A,#N/A,TRUE,"Plant1";#N/A,#N/A,TRUE,"Plant2";#N/A,#N/A,TRUE,"Sponsors";#N/A,#N/A,TRUE,"ElPaso1";#N/A,#N/A,TRUE,"GraphSponsor"}</definedName>
    <definedName name="wrn.SponsorSection." localSheetId="6"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2" hidden="1">{"Table A",#N/A,FALSE,"Summary";"Table D",#N/A,FALSE,"Summary";"Table E",#N/A,FALSE,"Summary"}</definedName>
    <definedName name="wrn.Summary." localSheetId="6" hidden="1">{"Table A",#N/A,FALSE,"Summary";"Table D",#N/A,FALSE,"Summary";"Table E",#N/A,FALSE,"Summary"}</definedName>
    <definedName name="wrn.Summary." hidden="1">{"Table A",#N/A,FALSE,"Summary";"Table D",#N/A,FALSE,"Summary";"Table E",#N/A,FALSE,"Summary"}</definedName>
    <definedName name="wrn.Total._.Summary." localSheetId="2" hidden="1">{"Total Summary",#N/A,FALSE,"Summary"}</definedName>
    <definedName name="wrn.Total._.Summary." localSheetId="6" hidden="1">{"Total Summary",#N/A,FALSE,"Summary"}</definedName>
    <definedName name="wrn.Total._.Summary." hidden="1">{"Total Summary",#N/A,FALSE,"Summary"}</definedName>
    <definedName name="YearList">#REF!</definedName>
    <definedName name="YearProxy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302" l="1"/>
  <c r="E13" i="100" l="1"/>
  <c r="E15" i="100"/>
  <c r="E6" i="100" l="1"/>
  <c r="E8" i="100"/>
  <c r="I37" i="348" l="1"/>
  <c r="I39" i="348" s="1"/>
  <c r="I19" i="348" s="1"/>
  <c r="G37" i="348"/>
  <c r="G39" i="348" s="1"/>
  <c r="A33" i="348"/>
  <c r="A34" i="348" s="1"/>
  <c r="A35" i="348" s="1"/>
  <c r="A36" i="348" s="1"/>
  <c r="A37" i="348" s="1"/>
  <c r="A38" i="348" s="1"/>
  <c r="A39" i="348" s="1"/>
  <c r="I32" i="348"/>
  <c r="I18" i="348" s="1"/>
  <c r="G32" i="348"/>
  <c r="I27" i="348"/>
  <c r="I17" i="348" s="1"/>
  <c r="I20" i="348" s="1"/>
  <c r="K9" i="348" s="1"/>
  <c r="G27" i="348"/>
  <c r="E42" i="347"/>
  <c r="E22" i="347" s="1"/>
  <c r="E41" i="347"/>
  <c r="D22" i="347"/>
  <c r="D7" i="302"/>
  <c r="F105" i="346"/>
  <c r="F100" i="346"/>
  <c r="J88" i="346"/>
  <c r="E89" i="346" s="1"/>
  <c r="K79" i="346"/>
  <c r="J63" i="346"/>
  <c r="H42" i="346"/>
  <c r="H33" i="346"/>
  <c r="J21" i="346"/>
  <c r="J15" i="346"/>
  <c r="A7" i="346"/>
  <c r="I37" i="345"/>
  <c r="G37" i="345"/>
  <c r="G39" i="345" s="1"/>
  <c r="A33" i="345"/>
  <c r="A34" i="345" s="1"/>
  <c r="A35" i="345" s="1"/>
  <c r="A36" i="345" s="1"/>
  <c r="A37" i="345" s="1"/>
  <c r="A38" i="345" s="1"/>
  <c r="A39" i="345" s="1"/>
  <c r="I32" i="345"/>
  <c r="I18" i="345" s="1"/>
  <c r="G32" i="345"/>
  <c r="I27" i="345"/>
  <c r="I17" i="345" s="1"/>
  <c r="G27" i="345"/>
  <c r="E42" i="344"/>
  <c r="E22" i="344" s="1"/>
  <c r="E41" i="344"/>
  <c r="D22" i="344"/>
  <c r="D7" i="267"/>
  <c r="F104" i="343"/>
  <c r="F99" i="343"/>
  <c r="J87" i="343"/>
  <c r="E88" i="343" s="1"/>
  <c r="K76" i="343"/>
  <c r="J62" i="343"/>
  <c r="H42" i="343"/>
  <c r="H33" i="343"/>
  <c r="J21" i="343"/>
  <c r="J15" i="343"/>
  <c r="A7" i="343"/>
  <c r="A8" i="343" s="1"/>
  <c r="A9" i="343" s="1"/>
  <c r="A12" i="343" s="1"/>
  <c r="I39" i="345" l="1"/>
  <c r="I19" i="345" s="1"/>
  <c r="I20" i="345" s="1"/>
  <c r="K9" i="345" s="1"/>
  <c r="K39" i="348"/>
  <c r="G19" i="348"/>
  <c r="K19" i="348" s="1"/>
  <c r="K27" i="348"/>
  <c r="G17" i="348"/>
  <c r="K32" i="348"/>
  <c r="G18" i="348"/>
  <c r="K18" i="348" s="1"/>
  <c r="E100" i="346"/>
  <c r="J33" i="346" s="1"/>
  <c r="E105" i="346"/>
  <c r="J42" i="346" s="1"/>
  <c r="J29" i="346"/>
  <c r="A8" i="346"/>
  <c r="A9" i="346" s="1"/>
  <c r="A12" i="346" s="1"/>
  <c r="K39" i="345"/>
  <c r="G19" i="345"/>
  <c r="K19" i="345" s="1"/>
  <c r="K27" i="345"/>
  <c r="G17" i="345"/>
  <c r="K32" i="345"/>
  <c r="G18" i="345"/>
  <c r="K18" i="345" s="1"/>
  <c r="E99" i="343"/>
  <c r="J33" i="343" s="1"/>
  <c r="E104" i="343"/>
  <c r="J42" i="343" s="1"/>
  <c r="J29" i="343"/>
  <c r="A13" i="343"/>
  <c r="A14" i="343" s="1"/>
  <c r="A15" i="343" s="1"/>
  <c r="A18" i="343" s="1"/>
  <c r="H15" i="343"/>
  <c r="G20" i="348" l="1"/>
  <c r="K17" i="348"/>
  <c r="K20" i="348" s="1"/>
  <c r="K10" i="348" s="1"/>
  <c r="A13" i="346"/>
  <c r="A14" i="346" s="1"/>
  <c r="A15" i="346" s="1"/>
  <c r="A18" i="346" s="1"/>
  <c r="J41" i="346"/>
  <c r="J38" i="346"/>
  <c r="J57" i="346" s="1"/>
  <c r="J34" i="346"/>
  <c r="J56" i="346" s="1"/>
  <c r="G20" i="345"/>
  <c r="K17" i="345"/>
  <c r="K20" i="345" s="1"/>
  <c r="K10" i="345" s="1"/>
  <c r="A19" i="343"/>
  <c r="A20" i="343" s="1"/>
  <c r="A21" i="343" s="1"/>
  <c r="H21" i="343"/>
  <c r="J41" i="343"/>
  <c r="J34" i="343"/>
  <c r="J55" i="343" s="1"/>
  <c r="J38" i="343"/>
  <c r="J56" i="343" s="1"/>
  <c r="J60" i="346" l="1"/>
  <c r="J65" i="346" s="1"/>
  <c r="E69" i="346" s="1"/>
  <c r="A19" i="346"/>
  <c r="A20" i="346" s="1"/>
  <c r="A21" i="346" s="1"/>
  <c r="A23" i="346" s="1"/>
  <c r="H21" i="346"/>
  <c r="H15" i="346"/>
  <c r="H29" i="346"/>
  <c r="J59" i="343"/>
  <c r="J64" i="343" s="1"/>
  <c r="E68" i="343" s="1"/>
  <c r="A23" i="343"/>
  <c r="H29" i="343"/>
  <c r="A24" i="346" l="1"/>
  <c r="A25" i="346" s="1"/>
  <c r="A26" i="346" s="1"/>
  <c r="A27" i="346" s="1"/>
  <c r="A29" i="346" s="1"/>
  <c r="E73" i="346"/>
  <c r="E71" i="346"/>
  <c r="E75" i="346" s="1"/>
  <c r="J71" i="346" s="1"/>
  <c r="J73" i="346" s="1"/>
  <c r="A24" i="343"/>
  <c r="A25" i="343" s="1"/>
  <c r="A26" i="343" s="1"/>
  <c r="A27" i="343" s="1"/>
  <c r="A29" i="343" s="1"/>
  <c r="E72" i="343"/>
  <c r="E70" i="343"/>
  <c r="E74" i="343" s="1"/>
  <c r="J69" i="343" l="1"/>
  <c r="J71" i="343" s="1"/>
  <c r="D6" i="267"/>
  <c r="A33" i="346"/>
  <c r="A34" i="346" s="1"/>
  <c r="H34" i="346"/>
  <c r="H41" i="346"/>
  <c r="H30" i="346"/>
  <c r="A33" i="343"/>
  <c r="A34" i="343" s="1"/>
  <c r="H41" i="343"/>
  <c r="H30" i="343"/>
  <c r="A38" i="346" l="1"/>
  <c r="H56" i="346"/>
  <c r="H34" i="343"/>
  <c r="H55" i="343"/>
  <c r="A38" i="343"/>
  <c r="A41" i="346" l="1"/>
  <c r="A42" i="346" s="1"/>
  <c r="A43" i="346" s="1"/>
  <c r="A44" i="346" s="1"/>
  <c r="A46" i="346" s="1"/>
  <c r="A49" i="346" s="1"/>
  <c r="H57" i="346"/>
  <c r="A41" i="343"/>
  <c r="A42" i="343" s="1"/>
  <c r="A43" i="343" s="1"/>
  <c r="A44" i="343" s="1"/>
  <c r="A45" i="343" s="1"/>
  <c r="A48" i="343" s="1"/>
  <c r="H56" i="343"/>
  <c r="A50" i="346" l="1"/>
  <c r="A51" i="346" s="1"/>
  <c r="A52" i="346" s="1"/>
  <c r="A53" i="346" s="1"/>
  <c r="A54" i="346" s="1"/>
  <c r="A55" i="346" s="1"/>
  <c r="A56" i="346" s="1"/>
  <c r="A57" i="346" s="1"/>
  <c r="A58" i="346" s="1"/>
  <c r="A59" i="346" s="1"/>
  <c r="A60" i="346" s="1"/>
  <c r="H60" i="346"/>
  <c r="A49" i="343"/>
  <c r="A50" i="343" s="1"/>
  <c r="A51" i="343" s="1"/>
  <c r="A52" i="343" s="1"/>
  <c r="A53" i="343" s="1"/>
  <c r="A54" i="343" s="1"/>
  <c r="A55" i="343" s="1"/>
  <c r="A56" i="343" s="1"/>
  <c r="A57" i="343" s="1"/>
  <c r="A58" i="343" s="1"/>
  <c r="A59" i="343" s="1"/>
  <c r="H65" i="346" l="1"/>
  <c r="A62" i="346"/>
  <c r="A65" i="346" s="1"/>
  <c r="H64" i="343"/>
  <c r="A61" i="343"/>
  <c r="A64" i="343" s="1"/>
  <c r="H59" i="343"/>
  <c r="G69" i="346" l="1"/>
  <c r="A69" i="346"/>
  <c r="A68" i="343"/>
  <c r="G68" i="343"/>
  <c r="A70" i="346" l="1"/>
  <c r="A71" i="346" s="1"/>
  <c r="A72" i="346" s="1"/>
  <c r="A73" i="346" s="1"/>
  <c r="A75" i="346" s="1"/>
  <c r="G75" i="346"/>
  <c r="A69" i="343"/>
  <c r="A70" i="343" s="1"/>
  <c r="A71" i="343" s="1"/>
  <c r="A72" i="343" s="1"/>
  <c r="A74" i="343" s="1"/>
  <c r="G72" i="343"/>
  <c r="G73" i="346" l="1"/>
  <c r="G71" i="346"/>
  <c r="G70" i="343"/>
  <c r="G74" i="343"/>
  <c r="D8" i="302" l="1"/>
  <c r="H24" i="86" s="1"/>
  <c r="I12" i="86" l="1"/>
  <c r="J12" i="86" l="1"/>
  <c r="K12" i="86" s="1"/>
  <c r="I13" i="86" s="1"/>
  <c r="J13" i="86" l="1"/>
  <c r="K13" i="86" s="1"/>
  <c r="I14" i="86" s="1"/>
  <c r="J14" i="86" l="1"/>
  <c r="K14" i="86" s="1"/>
  <c r="I15" i="86" s="1"/>
  <c r="J15" i="86" l="1"/>
  <c r="K15" i="86" s="1"/>
  <c r="I16" i="86" s="1"/>
  <c r="J16" i="86" l="1"/>
  <c r="K16" i="86" s="1"/>
  <c r="I17" i="86" s="1"/>
  <c r="J17" i="86" l="1"/>
  <c r="K17" i="86" s="1"/>
  <c r="I18" i="86" s="1"/>
  <c r="J18" i="86" l="1"/>
  <c r="K18" i="86" s="1"/>
  <c r="I19" i="86" s="1"/>
  <c r="J19" i="86" l="1"/>
  <c r="K19" i="86" s="1"/>
  <c r="I20" i="86" s="1"/>
  <c r="J20" i="86" l="1"/>
  <c r="K20" i="86" s="1"/>
  <c r="I21" i="86" s="1"/>
  <c r="J21" i="86" l="1"/>
  <c r="K21" i="86" s="1"/>
  <c r="I22" i="86" s="1"/>
  <c r="J22" i="86" l="1"/>
  <c r="K22" i="86" s="1"/>
  <c r="I23" i="86" s="1"/>
  <c r="D25" i="86"/>
  <c r="J23" i="86" l="1"/>
  <c r="K23" i="86" s="1"/>
  <c r="D26" i="86"/>
  <c r="D27" i="86" l="1"/>
  <c r="D28" i="86" l="1"/>
  <c r="D29" i="86" l="1"/>
  <c r="D30" i="86" l="1"/>
  <c r="D31" i="86" l="1"/>
  <c r="D32" i="86" l="1"/>
  <c r="D33" i="86" l="1"/>
  <c r="D8" i="267"/>
  <c r="D12" i="86" s="1"/>
  <c r="D13" i="86" l="1"/>
  <c r="D14" i="86" s="1"/>
  <c r="D15" i="86" s="1"/>
  <c r="D16" i="86" s="1"/>
  <c r="D17" i="86" s="1"/>
  <c r="D18" i="86" s="1"/>
  <c r="D19" i="86" s="1"/>
  <c r="D20" i="86" s="1"/>
  <c r="D21" i="86" s="1"/>
  <c r="D22" i="86" s="1"/>
  <c r="D23" i="86" s="1"/>
  <c r="E12" i="86"/>
  <c r="F12" i="86" s="1"/>
  <c r="G12" i="86" s="1"/>
  <c r="E13" i="86" s="1"/>
  <c r="F13" i="86" s="1"/>
  <c r="G13" i="86" s="1"/>
  <c r="E14" i="86" s="1"/>
  <c r="F14" i="86" s="1"/>
  <c r="G14" i="86" s="1"/>
  <c r="E15" i="86" s="1"/>
  <c r="F15" i="86" s="1"/>
  <c r="G15" i="86" s="1"/>
  <c r="E16" i="86" s="1"/>
  <c r="F16" i="86" s="1"/>
  <c r="G16" i="86" s="1"/>
  <c r="E17" i="86" s="1"/>
  <c r="F17" i="86" s="1"/>
  <c r="G17" i="86" s="1"/>
  <c r="E18" i="86" s="1"/>
  <c r="F18" i="86" s="1"/>
  <c r="G18" i="86" s="1"/>
  <c r="E19" i="86" s="1"/>
  <c r="F19" i="86" s="1"/>
  <c r="G19" i="86" s="1"/>
  <c r="E20" i="86" s="1"/>
  <c r="F20" i="86" s="1"/>
  <c r="G20" i="86" s="1"/>
  <c r="E21" i="86" s="1"/>
  <c r="F21" i="86" s="1"/>
  <c r="G21" i="86" s="1"/>
  <c r="E22" i="86" s="1"/>
  <c r="F22" i="86" s="1"/>
  <c r="G22" i="86" s="1"/>
  <c r="E23" i="86" s="1"/>
  <c r="F23" i="86" s="1"/>
  <c r="G23" i="86" s="1"/>
  <c r="E24" i="86" s="1"/>
  <c r="F24" i="86" s="1"/>
  <c r="G24" i="86" s="1"/>
  <c r="E25" i="86" s="1"/>
  <c r="F25" i="86" s="1"/>
  <c r="G25" i="86" s="1"/>
  <c r="E26" i="86" s="1"/>
  <c r="F26" i="86" s="1"/>
  <c r="G26" i="86" s="1"/>
  <c r="E27" i="86" s="1"/>
  <c r="F27" i="86" s="1"/>
  <c r="G27" i="86" s="1"/>
  <c r="E28" i="86" s="1"/>
  <c r="F28" i="86" s="1"/>
  <c r="G28" i="86" s="1"/>
  <c r="E29" i="86" s="1"/>
  <c r="F29" i="86" s="1"/>
  <c r="G29" i="86" s="1"/>
  <c r="E30" i="86" s="1"/>
  <c r="F30" i="86" s="1"/>
  <c r="G30" i="86" s="1"/>
  <c r="E31" i="86" s="1"/>
  <c r="F31" i="86" s="1"/>
  <c r="G31" i="86" s="1"/>
  <c r="E32" i="86" s="1"/>
  <c r="F32" i="86" s="1"/>
  <c r="G32" i="86" s="1"/>
  <c r="E33" i="86" s="1"/>
  <c r="D34" i="86"/>
  <c r="F33" i="86" l="1"/>
  <c r="G33" i="86" s="1"/>
  <c r="E34" i="86" s="1"/>
  <c r="D35" i="86"/>
  <c r="D36" i="86" s="1"/>
  <c r="E10" i="100" s="1"/>
  <c r="F34" i="86" l="1"/>
  <c r="G34" i="86" s="1"/>
  <c r="E35" i="86" s="1"/>
  <c r="F35" i="86" l="1"/>
  <c r="G35" i="86" s="1"/>
  <c r="G36" i="86" s="1"/>
  <c r="F10" i="100" l="1"/>
  <c r="H25" i="86"/>
  <c r="I24" i="86"/>
  <c r="J24" i="86" s="1"/>
  <c r="K24" i="86" s="1"/>
  <c r="F8" i="100" l="1"/>
  <c r="F6" i="100"/>
  <c r="I25" i="86"/>
  <c r="J25" i="86" s="1"/>
  <c r="K25" i="86" s="1"/>
  <c r="H26" i="86"/>
  <c r="H27" i="86" s="1"/>
  <c r="H28" i="86" s="1"/>
  <c r="H29" i="86" s="1"/>
  <c r="H30" i="86" s="1"/>
  <c r="H31" i="86" s="1"/>
  <c r="H32" i="86" s="1"/>
  <c r="H33" i="86" s="1"/>
  <c r="H34" i="86" s="1"/>
  <c r="H35" i="86" s="1"/>
  <c r="H36" i="86" l="1"/>
  <c r="E17" i="100" s="1"/>
  <c r="I26" i="86"/>
  <c r="J26" i="86" s="1"/>
  <c r="K26" i="86" s="1"/>
  <c r="I27" i="86" s="1"/>
  <c r="J27" i="86" s="1"/>
  <c r="K27" i="86" s="1"/>
  <c r="I28" i="86" s="1"/>
  <c r="J28" i="86" s="1"/>
  <c r="K28" i="86" s="1"/>
  <c r="I29" i="86" s="1"/>
  <c r="J29" i="86" s="1"/>
  <c r="K29" i="86" s="1"/>
  <c r="I30" i="86" s="1"/>
  <c r="J30" i="86" s="1"/>
  <c r="K30" i="86" s="1"/>
  <c r="I31" i="86" s="1"/>
  <c r="J31" i="86" s="1"/>
  <c r="K31" i="86" s="1"/>
  <c r="I32" i="86" s="1"/>
  <c r="J32" i="86" s="1"/>
  <c r="K32" i="86" s="1"/>
  <c r="I33" i="86" s="1"/>
  <c r="J33" i="86" s="1"/>
  <c r="K33" i="86" s="1"/>
  <c r="I34" i="86" s="1"/>
  <c r="J34" i="86" s="1"/>
  <c r="K34" i="86" s="1"/>
  <c r="I35" i="86" s="1"/>
  <c r="J35" i="86" s="1"/>
  <c r="K35" i="86" s="1"/>
  <c r="K36" i="86" s="1"/>
  <c r="F17" i="100" l="1"/>
  <c r="F21" i="100" s="1"/>
  <c r="K37" i="86"/>
  <c r="F13" i="100"/>
  <c r="F15" i="100"/>
  <c r="E21" i="10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10EA5ED1-DFF2-41E8-95F2-E27038BD2498}">
      <text>
        <r>
          <rPr>
            <b/>
            <sz val="9"/>
            <color indexed="81"/>
            <rFont val="Tahoma"/>
            <family val="2"/>
          </rPr>
          <t>Changed from 0.853961% to 0.853959% to keep Uncollectible expense amount constant at $10,629,651</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I30" authorId="0" shapeId="0" xr:uid="{479F7C19-2198-48FC-8391-911591575964}">
      <text>
        <r>
          <rPr>
            <b/>
            <sz val="9"/>
            <color indexed="81"/>
            <rFont val="Tahoma"/>
            <family val="2"/>
          </rPr>
          <t>Changed from (85,002,147) to (83,888,452) due to inadvertent error.</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10DA3C4F-A042-40BD-AEB1-0857F06DC648}">
      <text>
        <r>
          <rPr>
            <b/>
            <sz val="9"/>
            <color indexed="81"/>
            <rFont val="Tahoma"/>
            <family val="2"/>
          </rPr>
          <t>Changed from 0.76559% to 0.76558% keep uncollectible expense amount constant at $9,600,809</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30" authorId="0" shapeId="0" xr:uid="{AF4A183F-C376-4D96-8AE9-290D9E877E8D}">
      <text>
        <r>
          <rPr>
            <b/>
            <sz val="9"/>
            <color indexed="81"/>
            <rFont val="Tahoma"/>
            <family val="2"/>
          </rPr>
          <t>Changed from (85,002,147) to (83,888,452) due to inadvertent input error.</t>
        </r>
        <r>
          <rPr>
            <sz val="9"/>
            <color indexed="81"/>
            <rFont val="Tahoma"/>
            <family val="2"/>
          </rPr>
          <t xml:space="preserve">
</t>
        </r>
      </text>
    </comment>
    <comment ref="I30" authorId="0" shapeId="0" xr:uid="{E68B4EE7-4A31-4619-BAB4-53FA0277B653}">
      <text>
        <r>
          <rPr>
            <b/>
            <sz val="9"/>
            <color indexed="81"/>
            <rFont val="Tahoma"/>
            <family val="2"/>
          </rPr>
          <t>Changed from (81,976,060) to (80,762,180) due to inadvertent input error.</t>
        </r>
        <r>
          <rPr>
            <sz val="9"/>
            <color indexed="81"/>
            <rFont val="Tahoma"/>
            <family val="2"/>
          </rPr>
          <t xml:space="preserve">
</t>
        </r>
      </text>
    </comment>
  </commentList>
</comments>
</file>

<file path=xl/sharedStrings.xml><?xml version="1.0" encoding="utf-8"?>
<sst xmlns="http://schemas.openxmlformats.org/spreadsheetml/2006/main" count="735" uniqueCount="324">
  <si>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</si>
  <si>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</si>
  <si>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</si>
  <si>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</si>
  <si>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</si>
  <si>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</si>
  <si>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</si>
  <si>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</si>
  <si>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</si>
  <si>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</si>
  <si>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</si>
  <si>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</si>
  <si>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</si>
  <si>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</si>
  <si>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</si>
  <si>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</si>
  <si>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</si>
  <si>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</si>
  <si>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</si>
  <si>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</si>
  <si>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</si>
  <si>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</si>
  <si>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</si>
  <si>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</si>
  <si>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</si>
  <si>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</si>
  <si>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</si>
  <si>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</si>
  <si>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</si>
  <si>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</si>
  <si>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</si>
  <si>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</si>
  <si>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</si>
  <si>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</si>
  <si>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</si>
  <si>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</si>
  <si>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</si>
  <si>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</si>
  <si>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</si>
  <si>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</si>
  <si>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</si>
  <si>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</si>
  <si>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</si>
  <si>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</si>
  <si>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</si>
  <si>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</si>
  <si>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</si>
  <si>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</si>
  <si>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</si>
  <si>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</si>
  <si>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</si>
  <si>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</si>
  <si>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</si>
  <si>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</si>
  <si>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</si>
  <si>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</si>
  <si>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</si>
  <si>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</si>
  <si>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</si>
  <si>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</si>
  <si>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</si>
  <si>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</si>
  <si>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</si>
  <si>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</si>
  <si>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</si>
  <si>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</si>
  <si>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</si>
  <si>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</si>
  <si>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</si>
  <si>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</si>
  <si>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</si>
  <si>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</si>
  <si>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</si>
  <si>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</si>
  <si>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</si>
  <si>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</si>
  <si>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</si>
  <si>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</si>
  <si>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</si>
  <si>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</si>
  <si>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</si>
  <si>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</si>
  <si>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</si>
  <si>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</si>
  <si>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</si>
  <si>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</si>
  <si>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</si>
  <si>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</si>
  <si>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</si>
  <si>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</si>
  <si>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</si>
  <si>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</si>
  <si>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</si>
  <si>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</si>
  <si>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</si>
  <si>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</si>
  <si>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</si>
  <si>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</si>
  <si>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</si>
  <si>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</si>
  <si>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</si>
  <si>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</si>
  <si>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</si>
  <si>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</si>
  <si>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</si>
  <si>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</si>
  <si>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</si>
  <si>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</si>
  <si>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</si>
  <si>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</si>
  <si>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</si>
  <si>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</si>
  <si>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</si>
  <si>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</si>
  <si>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</si>
  <si>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</si>
  <si>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</si>
  <si>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</si>
  <si>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</si>
  <si>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</si>
  <si>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</si>
  <si>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</si>
  <si>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</si>
  <si>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</si>
  <si>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</si>
  <si>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</si>
  <si>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</si>
  <si>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</si>
  <si>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</si>
  <si>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</si>
  <si>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</si>
  <si>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</si>
  <si>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</si>
  <si>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</si>
  <si>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</si>
  <si>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</si>
  <si>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</si>
  <si>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</si>
  <si>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</si>
  <si>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</si>
  <si>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</si>
  <si>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</si>
  <si>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</si>
  <si>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</si>
  <si>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1/8 (O&amp;M + A&amp;G)</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</si>
  <si>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</si>
  <si>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</si>
  <si>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</si>
  <si>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</si>
  <si>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</si>
  <si>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</si>
  <si>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Notes:</t>
  </si>
  <si>
    <t>1) True Up TRR Incentive Adder Reversal backs out the revenue requirement associated with any project-specific Incentive Adders</t>
  </si>
  <si>
    <t>2.</t>
  </si>
  <si>
    <t>Settlement of TO2019A (ER19-1553)</t>
  </si>
  <si>
    <t>169 FERC ¶ 61,177</t>
  </si>
  <si>
    <t>(Line 39) for True Up Years during the term of the settlement of ER19-1553.</t>
  </si>
  <si>
    <t>Total Adjustment</t>
  </si>
  <si>
    <t>Inputs are shaded yellow</t>
  </si>
  <si>
    <t>Col 1</t>
  </si>
  <si>
    <t>Col 2</t>
  </si>
  <si>
    <t>Col 3</t>
  </si>
  <si>
    <t>Injuries and Damages</t>
  </si>
  <si>
    <t>Workpaper:</t>
  </si>
  <si>
    <t>Line</t>
  </si>
  <si>
    <t>Franchise Fees and Uncollectibles Expense Factors</t>
  </si>
  <si>
    <t>WP Schedule 28 FFU</t>
  </si>
  <si>
    <t>1) Approved Franchise Fee Factor(s)</t>
  </si>
  <si>
    <t xml:space="preserve">Days in </t>
  </si>
  <si>
    <t>Prior Year</t>
  </si>
  <si>
    <t>FF Factor</t>
  </si>
  <si>
    <t>Reference</t>
  </si>
  <si>
    <t>Present</t>
  </si>
  <si>
    <t>Schedule 28 - Workpaper Line 10</t>
  </si>
  <si>
    <t>2) Approved Uncollectibles Expense Factor(s)</t>
  </si>
  <si>
    <t>U Factor</t>
  </si>
  <si>
    <t>Schedule 28 - Workpaper Line 11</t>
  </si>
  <si>
    <t>3) FF and U Factors</t>
  </si>
  <si>
    <t>Prior</t>
  </si>
  <si>
    <t>Calculated according to Instruction 3</t>
  </si>
  <si>
    <t xml:space="preserve">1) Franchise Fees represent payments that SCE makes to municipal entities for the right to locate facilities within </t>
  </si>
  <si>
    <t>the municipality.</t>
  </si>
  <si>
    <t>1) Enter Franchise Fee and Uncollectibles Factors as approved by the California Public Utilities Commission ("CPUC")</t>
  </si>
  <si>
    <t>in modules 1 and 2 above pursuant to Instruction 2.  If approved factors changed during Prior Year, enter both,</t>
  </si>
  <si>
    <t>and note period of time for which each applies in "From" and "To" columns, and number of days each was in effect</t>
  </si>
  <si>
    <t>during the Prior Year in "Days in Prior Year" Column.</t>
  </si>
  <si>
    <t>2) Franchise Fees Factor is calculated from CPUC Decision by dividing adopted Franchise Fees</t>
  </si>
  <si>
    <t xml:space="preserve">by Total Operating Revenues less Franchise Fees.  Uncollectibles Factor is calculated by </t>
  </si>
  <si>
    <t>dividing adopted Uncollectibles expense by Total Operating revenues less Uncollectibles Expense.  Resulting FF &amp; U</t>
  </si>
  <si>
    <t>Factors represent factors that, when applied to TRR without FF and U will correctly determine FF and U expense.</t>
  </si>
  <si>
    <t>3) Calculate in module 3 the weighted average FF and U factors from the factors in modules 1 and 2 based</t>
  </si>
  <si>
    <t>on the number of days each FF and U factor was in effect during the Prior Year at issue.</t>
  </si>
  <si>
    <t>Percent</t>
  </si>
  <si>
    <t>Prior Year FF Factor:</t>
  </si>
  <si>
    <t>((L1 FF Factor * L1 Days) + (L2 FF Factor * L2 Days))/(L1+L2 Days)</t>
  </si>
  <si>
    <t>Prior Year  U Factor:</t>
  </si>
  <si>
    <t>((L3 U Factor * L3 Days) + (L4 U Factor * L4 Days))/(L3+L4 Days)</t>
  </si>
  <si>
    <t>45a</t>
  </si>
  <si>
    <t>O&amp;M Services Formula Revenues</t>
  </si>
  <si>
    <t>Total One-Time Adj with Interest:</t>
  </si>
  <si>
    <t>Changes to 2022</t>
  </si>
  <si>
    <t>Totals:</t>
  </si>
  <si>
    <t>Transmission Wages and Salary Allocation Factor</t>
  </si>
  <si>
    <t xml:space="preserve">One Time Adjustment for Revised 2022 True Up TRR </t>
  </si>
  <si>
    <t>TO2024 TUTRR</t>
  </si>
  <si>
    <t xml:space="preserve"> </t>
  </si>
  <si>
    <t>One Time Adjustment for Revised 2022 True Up TRR</t>
  </si>
  <si>
    <t>Changes to 2023</t>
  </si>
  <si>
    <t>One Time Adjustment for Revised 2023 True Up TRR</t>
  </si>
  <si>
    <t xml:space="preserve">One Time Adjustment for Revised 2023 True Up TRR </t>
  </si>
  <si>
    <t>Unfunded Reserve Adjustment</t>
  </si>
  <si>
    <t>Uncollectible Adjustment</t>
  </si>
  <si>
    <t>Updated TO2024 True Up TRR in TO2026 Draft Annual Update</t>
  </si>
  <si>
    <t>(1) 2022 Unfunded Reserve Adjustment</t>
  </si>
  <si>
    <t>(2) 2022 Uncollectibles Expense Factor Adjustment</t>
  </si>
  <si>
    <t>Determination of Unfunded Reserves</t>
  </si>
  <si>
    <t>WP Schedule 34 Unfunded Reserve and Wildfire</t>
  </si>
  <si>
    <t>Unfunded Reserves (EOY):</t>
  </si>
  <si>
    <t>(Line 17, Col 2)</t>
  </si>
  <si>
    <t>Unfunded Reserves (Average BOY/EOY):</t>
  </si>
  <si>
    <t>(Line 17, Col 3)</t>
  </si>
  <si>
    <t>BOY</t>
  </si>
  <si>
    <t>EOY</t>
  </si>
  <si>
    <t>Average</t>
  </si>
  <si>
    <t>Description of Issue</t>
  </si>
  <si>
    <t>Unfunded</t>
  </si>
  <si>
    <t>Reserves</t>
  </si>
  <si>
    <t>Provision for Injuries and Damages</t>
  </si>
  <si>
    <t>(Line 24)</t>
  </si>
  <si>
    <t>Provision for Vac/Sick Leave</t>
  </si>
  <si>
    <t>(Line 29)</t>
  </si>
  <si>
    <t>Provision for Supplemental Executive Retirement Plan</t>
  </si>
  <si>
    <t>(Line 36)</t>
  </si>
  <si>
    <t>(Line 14 + Line 15 + Line 16)</t>
  </si>
  <si>
    <t>Calculations</t>
  </si>
  <si>
    <t>BOY/EOY</t>
  </si>
  <si>
    <t>Injuries and Damages - See Note 1 and Note 2</t>
  </si>
  <si>
    <t>Company Records - Input (Negative)</t>
  </si>
  <si>
    <t>(27-Allocators, Line 9)</t>
  </si>
  <si>
    <t>ISO Transmission Rate Base Applicable</t>
  </si>
  <si>
    <t>(Line 22 x Line 23)</t>
  </si>
  <si>
    <t>Vacation Leave</t>
  </si>
  <si>
    <t>Vacation and Personal Time Accruals - Acct. 2350080</t>
  </si>
  <si>
    <t>(Line 27 x Line 28)</t>
  </si>
  <si>
    <t>Supplemental Executive Retirement Plan</t>
  </si>
  <si>
    <t>Times:</t>
  </si>
  <si>
    <t>Applicable Rate Base Percentage</t>
  </si>
  <si>
    <t>Sub-Total Supplemental Executive Retirement Plan</t>
  </si>
  <si>
    <t>(Line 32 x Line 33)</t>
  </si>
  <si>
    <t>(Line 34 x Line 35)</t>
  </si>
  <si>
    <t xml:space="preserve">1) Includes any Unfunded Reserves relating to accrued expenses included in Account 925 “Injuries and Damages”, </t>
  </si>
  <si>
    <t>reduced for any expected offsetting payments.</t>
  </si>
  <si>
    <t>2) No Unfunded Reserve shall be included in Schedule 34 associated with any wildfire other than the 2017/18 Wildfire/Mudslide Events.</t>
  </si>
  <si>
    <t>Associated costs for other wildfire events are reflected in Schedule 20 "A&amp;G" and recovered on a cash basis (see Instruction 6 of Schedule 20).</t>
  </si>
  <si>
    <t>Updated TO2025 True Up TRR in TO2026 Draft Annual Update</t>
  </si>
  <si>
    <t>1-Base TRR L 63 + Line 25a</t>
  </si>
  <si>
    <t>25a</t>
  </si>
  <si>
    <t>Adjustments to CO term for the True Up TRR</t>
  </si>
  <si>
    <t>Note 2   Wkpaper:</t>
  </si>
  <si>
    <t>WP Schedule 4</t>
  </si>
  <si>
    <t>TO2025 TUTRR</t>
  </si>
  <si>
    <t>2) Include any amount appropriate for the True Up TRR calculation for the Prior Year not already included in Line 63 of Schedule 1.  Such amounts will</t>
  </si>
  <si>
    <t xml:space="preserve">specifically include an amount of the South Georgia Adjustment applicable to the 2023 Prior Year of $2,606,000 in SCE’s Annual Update setting </t>
  </si>
  <si>
    <t xml:space="preserve">transmission rates for 2025 and, for the 2024 Prior Year, an amount of $1,303,000 in SCE’s Annual Update setting transmission rates for  </t>
  </si>
  <si>
    <t>2026. No further amounts relating to the current SGA amount shall be included in SCE’s Formula Rate, as the SGA will be fully amortized after 2024.</t>
  </si>
  <si>
    <t>Total One-Time Adjustment for 2022 Reflected in the June TO2026 Draft Annual Update Filing</t>
  </si>
  <si>
    <t>Total One-Time Adjustment for 2023 Reflected in the June TO2026 Draft Annual Update Filing</t>
  </si>
  <si>
    <t>Total One-Time Adjustment for 2022 through 2023 Reflected in the June TO2026 Draft Annual Update Filing</t>
  </si>
  <si>
    <t>*  The TO2026 One-Time Adjustment is equal to the TO2024/ TO2025 TUTRR Change, plus interest through December 31, 2023.</t>
  </si>
  <si>
    <t>TO2026</t>
  </si>
  <si>
    <t>TO2024/TO2025</t>
  </si>
  <si>
    <t>TO2025 Annual Update Filing - Schedule 4, Line 46</t>
  </si>
  <si>
    <t>Revised TO2022 True Up TRR in TO2026 Draft Annual Update</t>
  </si>
  <si>
    <t>TO2025 Annual Update Filing - WP Schedule 3 - One Time Adj-Prior Period, Page 171, Line 46</t>
  </si>
  <si>
    <t>TO2025 True Up TRR in TO2025 Annual Update</t>
  </si>
  <si>
    <t xml:space="preserve">In the TO2024 Annual Update the FERC Uncollectible expense was $10,629,651 for calendar year 2022.  To hold this value constant, SCE has incorporated a decrease in the 2022 True Up TRR of $26. </t>
  </si>
  <si>
    <t>C = A + B</t>
  </si>
  <si>
    <t>3.</t>
  </si>
  <si>
    <t>4.</t>
  </si>
  <si>
    <t>D</t>
  </si>
  <si>
    <t>E</t>
  </si>
  <si>
    <t>F = D + E</t>
  </si>
  <si>
    <t xml:space="preserve">In the TO2025 Annual Update the FERC Uncollectible expense was $9,600,809 for calendar year 2023.  To hold this value constant, SCE has incorporated a decrease in the 2023 True Up TRR of $48. </t>
  </si>
  <si>
    <t>In preparing the TO2025 Draft Annual Update, SCE discovered that it had inadvertently mistated the balance for vacation and personal time accurals utilized in the Unfunded Reserve calculation for recorded years 2022 and 2023.  The amount of expenses were understated by $1,113,695 and should have been included.  SCE has incorporated this correction that changes the Unfunded Reserve Calculation and the impact of this change is an increase in the 2022 True Up TRR of $3,056.</t>
  </si>
  <si>
    <t>In preparing the TO2025 Draft Annual Update, SCE discovered that it had inadvertently mistated the balance for vacation and personal time accurals utilized in the Unfunded Reserve calculation for recorded years 2022 and 2023.  The amount of expenses were understated by $1,213,880 and should have been included.  SCE has incorporated this correction that changes the Unfunded Reserve Calculation and the impact of this change is an increase in the 2023 True Up TRR of $6,387.</t>
  </si>
  <si>
    <t xml:space="preserve">G = C + F </t>
  </si>
  <si>
    <t>TO2025 Annual Update, WP Schedule 3 - One Time Adj-Prior Period, Page 171, Line 46</t>
  </si>
  <si>
    <t>TO2026 Draft Annual Update - WP Schedule 3 - One Time Adj-Prior Period, Page 5, Line 46</t>
  </si>
  <si>
    <t>TO2026 Draft Annual Update - WP Schedule 3 - One Time Adj-Prior Period, Page 11, Line 46</t>
  </si>
  <si>
    <t>TO2025 Annual Update, Schedule 4, Line 46</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</si>
  <si>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</si>
  <si>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</si>
  <si>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</si>
  <si>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</si>
  <si>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</si>
  <si>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</si>
  <si>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</si>
  <si>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</si>
  <si>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</si>
  <si>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</si>
  <si>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</si>
  <si>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</si>
  <si>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</si>
  <si>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</si>
  <si>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</si>
  <si>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</si>
  <si>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</si>
  <si>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</si>
  <si>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</si>
  <si>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</si>
  <si>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</si>
  <si>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</si>
  <si>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</si>
  <si>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</si>
  <si>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</si>
  <si>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9-ADIT-1, Line 15</t>
  </si>
  <si>
    <t>14-IncentivePlant, L 13, C2</t>
  </si>
  <si>
    <t>22-NUCs, Line 7</t>
  </si>
  <si>
    <t>34-UnfundedReserves, Line 7</t>
  </si>
  <si>
    <t>23-RegAssets, Line 15</t>
  </si>
  <si>
    <t>15-IncentiveAdder L 20</t>
  </si>
  <si>
    <t>28-FFU, L 5</t>
  </si>
  <si>
    <t>Negative of 35-Other Formula Revenue, L 80</t>
  </si>
  <si>
    <t>14-IncentivePlant, L 15,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</si>
</sst>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0000%"/>
    <numFmt numFmtId="174" formatCode="0.000000%"/>
    <numFmt numFmtId="175" formatCode="0.0000000"/>
  </numFmts>
  <fonts count="7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b/>
      <sz val="11"/>
      <name val="Calibri"/>
      <family val="2"/>
      <scheme val="minor"/>
    </font>
    <font>
      <b/>
      <u/>
      <sz val="11"/>
      <name val="Calibri"/>
      <family val="2"/>
      <scheme val="minor"/>
    </font>
    <font>
      <b/>
      <u/>
      <sz val="11"/>
      <color theme="1"/>
      <name val="Calibri"/>
      <family val="2"/>
      <scheme val="minor"/>
    </font>
    <font>
      <b/>
      <sz val="9"/>
      <color indexed="81"/>
      <name val="Tahoma"/>
      <family val="2"/>
    </font>
    <font>
      <u/>
      <sz val="11"/>
      <color theme="1"/>
      <name val="Calibri"/>
      <family val="2"/>
      <scheme val="minor"/>
    </font>
    <font>
      <b/>
      <u/>
      <sz val="10"/>
      <color rgb="FFFF0000"/>
      <name val="Arial"/>
      <family val="2"/>
    </font>
    <font>
      <u/>
      <sz val="10"/>
      <color theme="1"/>
      <name val="Arial"/>
      <family val="2"/>
    </font>
  </fonts>
  <fills count="39">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s>
  <borders count="29">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rgb="FFFF0000"/>
      </left>
      <right style="medium">
        <color rgb="FFFF0000"/>
      </right>
      <top style="medium">
        <color rgb="FFFF0000"/>
      </top>
      <bottom style="medium">
        <color rgb="FFFF0000"/>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style="medium">
        <color rgb="FFFF0000"/>
      </left>
      <right/>
      <top/>
      <bottom/>
      <diagonal/>
    </border>
  </borders>
  <cellStyleXfs count="239">
    <xf numFmtId="0" fontId="0" fillId="0" borderId="0"/>
    <xf numFmtId="0" fontId="36" fillId="8" borderId="0" applyNumberFormat="0" applyBorder="0" applyAlignment="0" applyProtection="0"/>
    <xf numFmtId="0" fontId="36" fillId="9" borderId="0" applyNumberFormat="0" applyBorder="0" applyAlignment="0" applyProtection="0"/>
    <xf numFmtId="0" fontId="37" fillId="10"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7" fillId="18"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8"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7" fillId="9" borderId="0" applyNumberFormat="0" applyBorder="0" applyAlignment="0" applyProtection="0"/>
    <xf numFmtId="0" fontId="36" fillId="20" borderId="0" applyNumberFormat="0" applyBorder="0" applyAlignment="0" applyProtection="0"/>
    <xf numFmtId="0" fontId="36" fillId="13" borderId="0" applyNumberFormat="0" applyBorder="0" applyAlignment="0" applyProtection="0"/>
    <xf numFmtId="0" fontId="37" fillId="21" borderId="0" applyNumberFormat="0" applyBorder="0" applyAlignment="0" applyProtection="0"/>
    <xf numFmtId="43"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4" fillId="0" borderId="0"/>
    <xf numFmtId="0" fontId="34" fillId="0" borderId="0"/>
    <xf numFmtId="0" fontId="34" fillId="0" borderId="0"/>
    <xf numFmtId="0" fontId="34" fillId="0" borderId="0"/>
    <xf numFmtId="0" fontId="34" fillId="0" borderId="0"/>
    <xf numFmtId="0" fontId="34" fillId="0" borderId="0"/>
    <xf numFmtId="9" fontId="42" fillId="0" borderId="0" applyFont="0" applyFill="0" applyBorder="0" applyAlignment="0" applyProtection="0"/>
    <xf numFmtId="9" fontId="34" fillId="0" borderId="0" applyFont="0" applyFill="0" applyBorder="0" applyAlignment="0" applyProtection="0"/>
    <xf numFmtId="4" fontId="41" fillId="25" borderId="1" applyNumberFormat="0" applyProtection="0">
      <alignment vertical="center"/>
    </xf>
    <xf numFmtId="4" fontId="43" fillId="25" borderId="1" applyNumberFormat="0" applyProtection="0">
      <alignment vertical="center"/>
    </xf>
    <xf numFmtId="4" fontId="41" fillId="25" borderId="1" applyNumberFormat="0" applyProtection="0">
      <alignment horizontal="left" vertical="center" indent="1"/>
    </xf>
    <xf numFmtId="0" fontId="41" fillId="25" borderId="1" applyNumberFormat="0" applyProtection="0">
      <alignment horizontal="left" vertical="top" indent="1"/>
    </xf>
    <xf numFmtId="4" fontId="41" fillId="27" borderId="0" applyNumberFormat="0" applyProtection="0">
      <alignment horizontal="left" vertical="center" indent="1"/>
    </xf>
    <xf numFmtId="4" fontId="39" fillId="2" borderId="1" applyNumberFormat="0" applyProtection="0">
      <alignment horizontal="right" vertical="center"/>
    </xf>
    <xf numFmtId="4" fontId="39" fillId="4" borderId="1" applyNumberFormat="0" applyProtection="0">
      <alignment horizontal="right" vertical="center"/>
    </xf>
    <xf numFmtId="4" fontId="39" fillId="11" borderId="1" applyNumberFormat="0" applyProtection="0">
      <alignment horizontal="right" vertical="center"/>
    </xf>
    <xf numFmtId="4" fontId="39" fillId="6" borderId="1" applyNumberFormat="0" applyProtection="0">
      <alignment horizontal="right" vertical="center"/>
    </xf>
    <xf numFmtId="4" fontId="39" fillId="7" borderId="1" applyNumberFormat="0" applyProtection="0">
      <alignment horizontal="right" vertical="center"/>
    </xf>
    <xf numFmtId="4" fontId="39" fillId="19" borderId="1" applyNumberFormat="0" applyProtection="0">
      <alignment horizontal="right" vertical="center"/>
    </xf>
    <xf numFmtId="4" fontId="39" fillId="15" borderId="1" applyNumberFormat="0" applyProtection="0">
      <alignment horizontal="right" vertical="center"/>
    </xf>
    <xf numFmtId="4" fontId="39" fillId="28" borderId="1" applyNumberFormat="0" applyProtection="0">
      <alignment horizontal="right" vertical="center"/>
    </xf>
    <xf numFmtId="4" fontId="39" fillId="5" borderId="1" applyNumberFormat="0" applyProtection="0">
      <alignment horizontal="right" vertical="center"/>
    </xf>
    <xf numFmtId="4" fontId="41" fillId="29" borderId="2" applyNumberFormat="0" applyProtection="0">
      <alignment horizontal="left" vertical="center" indent="1"/>
    </xf>
    <xf numFmtId="4" fontId="39" fillId="30" borderId="0" applyNumberFormat="0" applyProtection="0">
      <alignment horizontal="left" vertical="center" indent="1"/>
    </xf>
    <xf numFmtId="4" fontId="44" fillId="31" borderId="0" applyNumberFormat="0" applyProtection="0">
      <alignment horizontal="left" vertical="center" indent="1"/>
    </xf>
    <xf numFmtId="4" fontId="39" fillId="27" borderId="1" applyNumberFormat="0" applyProtection="0">
      <alignment horizontal="right" vertical="center"/>
    </xf>
    <xf numFmtId="4" fontId="39" fillId="30" borderId="0" applyNumberFormat="0" applyProtection="0">
      <alignment horizontal="left" vertical="center" indent="1"/>
    </xf>
    <xf numFmtId="4" fontId="39" fillId="27" borderId="0" applyNumberFormat="0" applyProtection="0">
      <alignment horizontal="left" vertical="center" indent="1"/>
    </xf>
    <xf numFmtId="0" fontId="34" fillId="31" borderId="1" applyNumberFormat="0" applyProtection="0">
      <alignment horizontal="left" vertical="center" indent="1"/>
    </xf>
    <xf numFmtId="0" fontId="34" fillId="31" borderId="1" applyNumberFormat="0" applyProtection="0">
      <alignment horizontal="left" vertical="top" indent="1"/>
    </xf>
    <xf numFmtId="0" fontId="34" fillId="27" borderId="1" applyNumberFormat="0" applyProtection="0">
      <alignment horizontal="left" vertical="center" indent="1"/>
    </xf>
    <xf numFmtId="0" fontId="34" fillId="27" borderId="1" applyNumberFormat="0" applyProtection="0">
      <alignment horizontal="left" vertical="top" indent="1"/>
    </xf>
    <xf numFmtId="0" fontId="34" fillId="3" borderId="1" applyNumberFormat="0" applyProtection="0">
      <alignment horizontal="left" vertical="center" indent="1"/>
    </xf>
    <xf numFmtId="0" fontId="34" fillId="3" borderId="1" applyNumberFormat="0" applyProtection="0">
      <alignment horizontal="left" vertical="top" indent="1"/>
    </xf>
    <xf numFmtId="0" fontId="34" fillId="30" borderId="1" applyNumberFormat="0" applyProtection="0">
      <alignment horizontal="left" vertical="center" indent="1"/>
    </xf>
    <xf numFmtId="0" fontId="34" fillId="30" borderId="1" applyNumberFormat="0" applyProtection="0">
      <alignment horizontal="left" vertical="top" indent="1"/>
    </xf>
    <xf numFmtId="0" fontId="34" fillId="32" borderId="3" applyNumberFormat="0">
      <protection locked="0"/>
    </xf>
    <xf numFmtId="4" fontId="39" fillId="26" borderId="1" applyNumberFormat="0" applyProtection="0">
      <alignment vertical="center"/>
    </xf>
    <xf numFmtId="4" fontId="45" fillId="26" borderId="1" applyNumberFormat="0" applyProtection="0">
      <alignment vertical="center"/>
    </xf>
    <xf numFmtId="4" fontId="39" fillId="26" borderId="1" applyNumberFormat="0" applyProtection="0">
      <alignment horizontal="left" vertical="center" indent="1"/>
    </xf>
    <xf numFmtId="0" fontId="39" fillId="26" borderId="1" applyNumberFormat="0" applyProtection="0">
      <alignment horizontal="left" vertical="top" indent="1"/>
    </xf>
    <xf numFmtId="4" fontId="39" fillId="30" borderId="1" applyNumberFormat="0" applyProtection="0">
      <alignment horizontal="right" vertical="center"/>
    </xf>
    <xf numFmtId="4" fontId="45" fillId="30" borderId="1" applyNumberFormat="0" applyProtection="0">
      <alignment horizontal="right" vertical="center"/>
    </xf>
    <xf numFmtId="4" fontId="39" fillId="27" borderId="1" applyNumberFormat="0" applyProtection="0">
      <alignment horizontal="left" vertical="center" indent="1"/>
    </xf>
    <xf numFmtId="0" fontId="39" fillId="27" borderId="1" applyNumberFormat="0" applyProtection="0">
      <alignment horizontal="left" vertical="top" indent="1"/>
    </xf>
    <xf numFmtId="4" fontId="46" fillId="33" borderId="0" applyNumberFormat="0" applyProtection="0">
      <alignment horizontal="left" vertical="center" indent="1"/>
    </xf>
    <xf numFmtId="4" fontId="40" fillId="30" borderId="1" applyNumberFormat="0" applyProtection="0">
      <alignment horizontal="right" vertical="center"/>
    </xf>
    <xf numFmtId="0" fontId="47" fillId="0" borderId="0" applyNumberFormat="0" applyFill="0" applyBorder="0" applyAlignment="0" applyProtection="0"/>
    <xf numFmtId="0" fontId="32" fillId="0" borderId="0"/>
    <xf numFmtId="0" fontId="31" fillId="0" borderId="0"/>
    <xf numFmtId="0" fontId="31" fillId="0" borderId="0"/>
    <xf numFmtId="165" fontId="32" fillId="0" borderId="0" applyFont="0" applyFill="0" applyBorder="0" applyAlignment="0" applyProtection="0"/>
    <xf numFmtId="0" fontId="32" fillId="31" borderId="1" applyNumberFormat="0" applyProtection="0">
      <alignment horizontal="left" vertical="center" indent="1"/>
    </xf>
    <xf numFmtId="0" fontId="32" fillId="31" borderId="1" applyNumberFormat="0" applyProtection="0">
      <alignment horizontal="left" vertical="top" indent="1"/>
    </xf>
    <xf numFmtId="0" fontId="32" fillId="27" borderId="1" applyNumberFormat="0" applyProtection="0">
      <alignment horizontal="left" vertical="center" indent="1"/>
    </xf>
    <xf numFmtId="0" fontId="32" fillId="27" borderId="1" applyNumberFormat="0" applyProtection="0">
      <alignment horizontal="left" vertical="top" indent="1"/>
    </xf>
    <xf numFmtId="0" fontId="32" fillId="3" borderId="1" applyNumberFormat="0" applyProtection="0">
      <alignment horizontal="left" vertical="center" indent="1"/>
    </xf>
    <xf numFmtId="0" fontId="32" fillId="3" borderId="1" applyNumberFormat="0" applyProtection="0">
      <alignment horizontal="left" vertical="top" indent="1"/>
    </xf>
    <xf numFmtId="0" fontId="32" fillId="30" borderId="1" applyNumberFormat="0" applyProtection="0">
      <alignment horizontal="left" vertical="center" indent="1"/>
    </xf>
    <xf numFmtId="0" fontId="32" fillId="30" borderId="1" applyNumberFormat="0" applyProtection="0">
      <alignment horizontal="left" vertical="top" indent="1"/>
    </xf>
    <xf numFmtId="0" fontId="32" fillId="32" borderId="3" applyNumberFormat="0">
      <protection locked="0"/>
    </xf>
    <xf numFmtId="0" fontId="50"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5" fontId="32" fillId="0" borderId="0" applyFont="0" applyFill="0" applyBorder="0" applyAlignment="0" applyProtection="0"/>
    <xf numFmtId="44" fontId="32" fillId="0" borderId="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9" fontId="32" fillId="0" borderId="0" applyFont="0" applyFill="0" applyBorder="0" applyAlignment="0" applyProtection="0"/>
    <xf numFmtId="9" fontId="32" fillId="0" borderId="0" applyFont="0" applyFill="0" applyBorder="0" applyAlignment="0" applyProtection="0"/>
    <xf numFmtId="0" fontId="32" fillId="0" borderId="0"/>
    <xf numFmtId="0" fontId="32" fillId="0" borderId="0"/>
    <xf numFmtId="0" fontId="30" fillId="0" borderId="0"/>
    <xf numFmtId="0" fontId="30" fillId="0" borderId="0"/>
    <xf numFmtId="0" fontId="29" fillId="0" borderId="0"/>
    <xf numFmtId="0" fontId="29"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42" fillId="0" borderId="0"/>
    <xf numFmtId="0" fontId="42" fillId="0" borderId="0"/>
    <xf numFmtId="0" fontId="42" fillId="0" borderId="0"/>
    <xf numFmtId="0" fontId="42" fillId="0" borderId="0"/>
    <xf numFmtId="0" fontId="42" fillId="0" borderId="0"/>
    <xf numFmtId="43" fontId="49" fillId="0" borderId="0" applyFont="0" applyFill="0" applyBorder="0" applyAlignment="0" applyProtection="0"/>
    <xf numFmtId="9" fontId="32" fillId="0" borderId="0" applyFont="0" applyFill="0" applyBorder="0" applyAlignment="0" applyProtection="0"/>
    <xf numFmtId="0" fontId="32" fillId="0" borderId="0"/>
    <xf numFmtId="0" fontId="25" fillId="0" borderId="0"/>
    <xf numFmtId="0" fontId="25" fillId="0" borderId="0"/>
    <xf numFmtId="0" fontId="25" fillId="0" borderId="0"/>
    <xf numFmtId="43" fontId="32" fillId="0" borderId="0" applyFont="0" applyFill="0" applyBorder="0" applyAlignment="0" applyProtection="0"/>
    <xf numFmtId="44" fontId="32" fillId="0" borderId="0" applyFont="0" applyFill="0" applyBorder="0" applyAlignment="0" applyProtection="0"/>
    <xf numFmtId="9" fontId="32"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9" fontId="24" fillId="0" borderId="0" applyFon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4" fontId="41" fillId="29" borderId="8" applyNumberFormat="0" applyProtection="0">
      <alignment horizontal="left" vertical="center" indent="1"/>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9" fontId="22" fillId="0" borderId="0" applyFont="0" applyFill="0" applyBorder="0" applyAlignment="0" applyProtection="0"/>
    <xf numFmtId="0" fontId="22" fillId="0" borderId="0"/>
    <xf numFmtId="43" fontId="22" fillId="0" borderId="0" applyFont="0" applyFill="0" applyBorder="0" applyAlignment="0" applyProtection="0"/>
    <xf numFmtId="9" fontId="22" fillId="0" borderId="0" applyFont="0" applyFill="0" applyBorder="0" applyAlignment="0" applyProtection="0"/>
    <xf numFmtId="0" fontId="21" fillId="0" borderId="0"/>
    <xf numFmtId="0" fontId="21" fillId="0" borderId="0"/>
    <xf numFmtId="0" fontId="51" fillId="0" borderId="0"/>
    <xf numFmtId="43" fontId="32" fillId="0" borderId="0" applyFont="0" applyFill="0" applyBorder="0" applyAlignment="0" applyProtection="0"/>
    <xf numFmtId="43" fontId="54" fillId="0" borderId="0" applyFont="0" applyFill="0" applyBorder="0" applyAlignment="0" applyProtection="0"/>
    <xf numFmtId="0" fontId="20" fillId="0" borderId="0"/>
    <xf numFmtId="43" fontId="20" fillId="0" borderId="0" applyFont="0" applyFill="0" applyBorder="0" applyAlignment="0" applyProtection="0"/>
    <xf numFmtId="0" fontId="20" fillId="0" borderId="0"/>
    <xf numFmtId="0" fontId="20" fillId="0" borderId="0"/>
    <xf numFmtId="44" fontId="61" fillId="0" borderId="0" applyFont="0" applyFill="0" applyBorder="0" applyAlignment="0" applyProtection="0"/>
    <xf numFmtId="0" fontId="19" fillId="0" borderId="0"/>
    <xf numFmtId="9" fontId="19" fillId="0" borderId="0" applyFont="0" applyFill="0" applyBorder="0" applyAlignment="0" applyProtection="0"/>
    <xf numFmtId="43" fontId="19" fillId="0" borderId="0" applyFont="0" applyFill="0" applyBorder="0" applyAlignment="0" applyProtection="0"/>
    <xf numFmtId="44" fontId="32" fillId="0" borderId="0" applyFont="0" applyFill="0" applyBorder="0" applyAlignment="0" applyProtection="0"/>
    <xf numFmtId="0" fontId="18" fillId="0" borderId="0"/>
    <xf numFmtId="0" fontId="18" fillId="0" borderId="0"/>
    <xf numFmtId="0" fontId="17" fillId="0" borderId="0"/>
    <xf numFmtId="43" fontId="17" fillId="0" borderId="0" applyFont="0" applyFill="0" applyBorder="0" applyAlignment="0" applyProtection="0"/>
    <xf numFmtId="0" fontId="16" fillId="0" borderId="0"/>
    <xf numFmtId="43" fontId="16" fillId="0" borderId="0" applyFont="0" applyFill="0" applyBorder="0" applyAlignment="0" applyProtection="0"/>
    <xf numFmtId="0" fontId="15" fillId="0" borderId="0"/>
    <xf numFmtId="43" fontId="15" fillId="0" borderId="0" applyFont="0" applyFill="0" applyBorder="0" applyAlignment="0" applyProtection="0"/>
    <xf numFmtId="0" fontId="12" fillId="0" borderId="0"/>
    <xf numFmtId="0" fontId="12" fillId="0" borderId="0"/>
    <xf numFmtId="44" fontId="12" fillId="0" borderId="0" applyFont="0" applyFill="0" applyBorder="0" applyAlignment="0" applyProtection="0"/>
    <xf numFmtId="0" fontId="7" fillId="0" borderId="0"/>
    <xf numFmtId="0" fontId="6" fillId="0" borderId="0"/>
    <xf numFmtId="0" fontId="5" fillId="0" borderId="0"/>
    <xf numFmtId="0" fontId="4" fillId="0" borderId="0"/>
    <xf numFmtId="0" fontId="4" fillId="0" borderId="0"/>
    <xf numFmtId="0" fontId="3" fillId="0" borderId="0"/>
    <xf numFmtId="0" fontId="3" fillId="0" borderId="0"/>
  </cellStyleXfs>
  <cellXfs count="225">
    <xf numFmtId="0" fontId="0" fillId="0" borderId="0" xfId="0"/>
    <xf numFmtId="0" fontId="23" fillId="0" borderId="0" xfId="157"/>
    <xf numFmtId="0" fontId="48" fillId="0" borderId="0" xfId="157" applyFont="1" applyAlignment="1">
      <alignment horizontal="center"/>
    </xf>
    <xf numFmtId="0" fontId="48" fillId="0" borderId="0" xfId="157" applyFont="1"/>
    <xf numFmtId="0" fontId="33" fillId="0" borderId="0" xfId="157" applyFont="1" applyAlignment="1">
      <alignment horizontal="center"/>
    </xf>
    <xf numFmtId="0" fontId="23" fillId="0" borderId="0" xfId="157" quotePrefix="1"/>
    <xf numFmtId="164" fontId="23" fillId="0" borderId="0" xfId="157" applyNumberFormat="1"/>
    <xf numFmtId="0" fontId="23" fillId="0" borderId="0" xfId="157" applyAlignment="1">
      <alignment horizontal="right"/>
    </xf>
    <xf numFmtId="166" fontId="23" fillId="0" borderId="0" xfId="211" applyNumberFormat="1" applyFont="1"/>
    <xf numFmtId="0" fontId="62" fillId="35" borderId="0" xfId="209" applyFont="1" applyFill="1" applyAlignment="1">
      <alignment horizontal="left" vertical="top"/>
    </xf>
    <xf numFmtId="0" fontId="62" fillId="35" borderId="0" xfId="209" applyFont="1" applyFill="1" applyAlignment="1">
      <alignment horizontal="left" vertical="top" wrapText="1"/>
    </xf>
    <xf numFmtId="0" fontId="62" fillId="35" borderId="0" xfId="209" applyFont="1" applyFill="1" applyAlignment="1">
      <alignment horizontal="center" vertical="center"/>
    </xf>
    <xf numFmtId="171" fontId="62" fillId="0" borderId="0" xfId="216" applyNumberFormat="1" applyFont="1" applyFill="1" applyBorder="1" applyAlignment="1">
      <alignment horizontal="left" vertical="center"/>
    </xf>
    <xf numFmtId="164" fontId="32" fillId="0" borderId="0" xfId="157" applyNumberFormat="1" applyFont="1" applyAlignment="1">
      <alignment horizontal="center" vertical="center"/>
    </xf>
    <xf numFmtId="0" fontId="62" fillId="0" borderId="0" xfId="209" applyFont="1" applyAlignment="1">
      <alignment horizontal="left" vertical="top"/>
    </xf>
    <xf numFmtId="0" fontId="62" fillId="0" borderId="0" xfId="209" applyFont="1" applyAlignment="1">
      <alignment horizontal="center" vertical="center"/>
    </xf>
    <xf numFmtId="0" fontId="53" fillId="0" borderId="0" xfId="209" quotePrefix="1" applyFont="1" applyAlignment="1">
      <alignment horizontal="right" vertical="top"/>
    </xf>
    <xf numFmtId="0" fontId="53" fillId="0" borderId="0" xfId="209" applyFont="1" applyAlignment="1">
      <alignment vertical="top" wrapText="1"/>
    </xf>
    <xf numFmtId="0" fontId="63" fillId="0" borderId="0" xfId="209" applyFont="1" applyAlignment="1">
      <alignment horizontal="center" vertical="center" wrapText="1"/>
    </xf>
    <xf numFmtId="164" fontId="33" fillId="0" borderId="0" xfId="157" applyNumberFormat="1" applyFont="1" applyAlignment="1">
      <alignment horizontal="center" vertical="center"/>
    </xf>
    <xf numFmtId="0" fontId="63" fillId="0" borderId="0" xfId="209" quotePrefix="1" applyFont="1" applyAlignment="1">
      <alignment horizontal="center" vertical="center" wrapText="1"/>
    </xf>
    <xf numFmtId="0" fontId="62" fillId="0" borderId="0" xfId="209" applyFont="1" applyAlignment="1">
      <alignment horizontal="left" vertical="top" wrapText="1"/>
    </xf>
    <xf numFmtId="0" fontId="53" fillId="0" borderId="0" xfId="209" applyFont="1" applyAlignment="1">
      <alignment horizontal="left" vertical="top"/>
    </xf>
    <xf numFmtId="164" fontId="62" fillId="35" borderId="0" xfId="209" applyNumberFormat="1" applyFont="1" applyFill="1" applyAlignment="1">
      <alignment horizontal="left" vertical="top"/>
    </xf>
    <xf numFmtId="0" fontId="16" fillId="0" borderId="0" xfId="225"/>
    <xf numFmtId="0" fontId="33" fillId="0" borderId="0" xfId="118" applyFont="1"/>
    <xf numFmtId="0" fontId="32" fillId="0" borderId="0" xfId="118"/>
    <xf numFmtId="0" fontId="33" fillId="0" borderId="0" xfId="118" applyFont="1" applyAlignment="1">
      <alignment horizontal="left"/>
    </xf>
    <xf numFmtId="0" fontId="33" fillId="0" borderId="0" xfId="118" applyFont="1" applyAlignment="1">
      <alignment horizontal="left" indent="1"/>
    </xf>
    <xf numFmtId="0" fontId="33" fillId="0" borderId="0" xfId="118" applyFont="1" applyAlignment="1">
      <alignment horizontal="center"/>
    </xf>
    <xf numFmtId="0" fontId="35" fillId="0" borderId="0" xfId="118" applyFont="1" applyAlignment="1">
      <alignment horizontal="left"/>
    </xf>
    <xf numFmtId="0" fontId="32" fillId="0" borderId="0" xfId="118" applyAlignment="1">
      <alignment horizontal="left" indent="1"/>
    </xf>
    <xf numFmtId="0" fontId="35" fillId="0" borderId="0" xfId="118" applyFont="1"/>
    <xf numFmtId="0" fontId="35" fillId="0" borderId="0" xfId="118" applyFont="1" applyAlignment="1">
      <alignment horizontal="center"/>
    </xf>
    <xf numFmtId="0" fontId="32" fillId="0" borderId="0" xfId="118" applyAlignment="1">
      <alignment horizontal="left"/>
    </xf>
    <xf numFmtId="164" fontId="32" fillId="0" borderId="0" xfId="118" applyNumberFormat="1"/>
    <xf numFmtId="0" fontId="57" fillId="0" borderId="0" xfId="118" applyFont="1"/>
    <xf numFmtId="164" fontId="32" fillId="36" borderId="0" xfId="118" applyNumberFormat="1" applyFill="1"/>
    <xf numFmtId="0" fontId="57" fillId="0" borderId="0" xfId="118" applyFont="1" applyAlignment="1">
      <alignment horizontal="left"/>
    </xf>
    <xf numFmtId="0" fontId="33" fillId="0" borderId="0" xfId="93" applyFont="1" applyAlignment="1">
      <alignment horizontal="left"/>
    </xf>
    <xf numFmtId="164" fontId="57" fillId="0" borderId="0" xfId="118" applyNumberFormat="1" applyFont="1"/>
    <xf numFmtId="0" fontId="32" fillId="0" borderId="0" xfId="93" applyAlignment="1">
      <alignment horizontal="left" indent="1"/>
    </xf>
    <xf numFmtId="167" fontId="32" fillId="0" borderId="0" xfId="118" applyNumberFormat="1"/>
    <xf numFmtId="0" fontId="32" fillId="0" borderId="0" xfId="101"/>
    <xf numFmtId="0" fontId="32" fillId="0" borderId="0" xfId="118" applyAlignment="1">
      <alignment horizontal="right"/>
    </xf>
    <xf numFmtId="0" fontId="33" fillId="36" borderId="15" xfId="118" applyFont="1" applyFill="1" applyBorder="1" applyAlignment="1">
      <alignment horizontal="center"/>
    </xf>
    <xf numFmtId="168" fontId="32" fillId="0" borderId="0" xfId="118" applyNumberFormat="1"/>
    <xf numFmtId="0" fontId="33" fillId="36" borderId="16" xfId="118" applyFont="1" applyFill="1" applyBorder="1" applyAlignment="1">
      <alignment horizontal="center"/>
    </xf>
    <xf numFmtId="164" fontId="32" fillId="36" borderId="16" xfId="118" applyNumberFormat="1" applyFill="1" applyBorder="1"/>
    <xf numFmtId="169" fontId="57" fillId="36" borderId="16" xfId="118" applyNumberFormat="1" applyFont="1" applyFill="1" applyBorder="1"/>
    <xf numFmtId="164" fontId="49" fillId="36" borderId="17" xfId="118" applyNumberFormat="1" applyFont="1" applyFill="1" applyBorder="1"/>
    <xf numFmtId="0" fontId="32" fillId="0" borderId="0" xfId="93"/>
    <xf numFmtId="0" fontId="33" fillId="0" borderId="0" xfId="118" quotePrefix="1" applyFont="1" applyAlignment="1">
      <alignment horizontal="center"/>
    </xf>
    <xf numFmtId="10" fontId="32" fillId="0" borderId="0" xfId="118" applyNumberFormat="1"/>
    <xf numFmtId="0" fontId="32" fillId="34" borderId="0" xfId="118" applyFill="1"/>
    <xf numFmtId="10" fontId="32" fillId="0" borderId="0" xfId="118" quotePrefix="1" applyNumberFormat="1" applyAlignment="1">
      <alignment horizontal="right"/>
    </xf>
    <xf numFmtId="0" fontId="32" fillId="0" borderId="0" xfId="118" quotePrefix="1" applyAlignment="1">
      <alignment horizontal="center"/>
    </xf>
    <xf numFmtId="167" fontId="57" fillId="0" borderId="0" xfId="118" applyNumberFormat="1" applyFont="1"/>
    <xf numFmtId="0" fontId="32" fillId="0" borderId="0" xfId="118" applyAlignment="1">
      <alignment horizontal="center"/>
    </xf>
    <xf numFmtId="3" fontId="32" fillId="0" borderId="0" xfId="118" applyNumberFormat="1" applyAlignment="1">
      <alignment horizontal="center"/>
    </xf>
    <xf numFmtId="0" fontId="32" fillId="0" borderId="0" xfId="93" applyAlignment="1">
      <alignment horizontal="left"/>
    </xf>
    <xf numFmtId="1" fontId="32" fillId="0" borderId="0" xfId="93" applyNumberFormat="1" applyAlignment="1">
      <alignment horizontal="center"/>
    </xf>
    <xf numFmtId="0" fontId="35" fillId="0" borderId="0" xfId="93" applyFont="1" applyAlignment="1">
      <alignment horizontal="center"/>
    </xf>
    <xf numFmtId="0" fontId="32" fillId="0" borderId="0" xfId="93" applyAlignment="1">
      <alignment horizontal="right"/>
    </xf>
    <xf numFmtId="0" fontId="35" fillId="0" borderId="0" xfId="118" quotePrefix="1" applyFont="1" applyAlignment="1">
      <alignment horizontal="center"/>
    </xf>
    <xf numFmtId="170" fontId="32" fillId="0" borderId="0" xfId="118" applyNumberFormat="1"/>
    <xf numFmtId="1" fontId="32" fillId="0" borderId="0" xfId="93" applyNumberFormat="1" applyAlignment="1">
      <alignment horizontal="right"/>
    </xf>
    <xf numFmtId="170" fontId="32" fillId="0" borderId="0" xfId="118" applyNumberFormat="1" applyAlignment="1">
      <alignment horizontal="left" indent="1"/>
    </xf>
    <xf numFmtId="167" fontId="58" fillId="0" borderId="0" xfId="118" applyNumberFormat="1" applyFont="1"/>
    <xf numFmtId="167" fontId="59" fillId="0" borderId="0" xfId="118" applyNumberFormat="1" applyFont="1"/>
    <xf numFmtId="172" fontId="32" fillId="34" borderId="0" xfId="118" quotePrefix="1" applyNumberFormat="1" applyFill="1" applyAlignment="1">
      <alignment horizontal="center"/>
    </xf>
    <xf numFmtId="0" fontId="32" fillId="0" borderId="0" xfId="118" applyAlignment="1">
      <alignment wrapText="1"/>
    </xf>
    <xf numFmtId="0" fontId="48" fillId="37" borderId="3" xfId="225" applyFont="1" applyFill="1" applyBorder="1" applyAlignment="1">
      <alignment horizontal="center"/>
    </xf>
    <xf numFmtId="164" fontId="0" fillId="0" borderId="0" xfId="210" applyNumberFormat="1" applyFont="1"/>
    <xf numFmtId="0" fontId="14" fillId="0" borderId="0" xfId="157" applyFont="1"/>
    <xf numFmtId="0" fontId="14" fillId="0" borderId="12" xfId="157" applyFont="1" applyBorder="1"/>
    <xf numFmtId="0" fontId="14" fillId="0" borderId="13" xfId="157" applyFont="1" applyBorder="1"/>
    <xf numFmtId="0" fontId="14" fillId="0" borderId="6" xfId="157" applyFont="1" applyBorder="1"/>
    <xf numFmtId="0" fontId="48" fillId="0" borderId="0" xfId="157" applyFont="1" applyAlignment="1">
      <alignment horizontal="right"/>
    </xf>
    <xf numFmtId="0" fontId="69" fillId="0" borderId="13" xfId="157" applyFont="1" applyBorder="1" applyAlignment="1">
      <alignment horizontal="center"/>
    </xf>
    <xf numFmtId="0" fontId="70" fillId="0" borderId="13" xfId="157" quotePrefix="1" applyFont="1" applyBorder="1" applyAlignment="1">
      <alignment horizontal="center"/>
    </xf>
    <xf numFmtId="0" fontId="70" fillId="0" borderId="14" xfId="157" quotePrefix="1" applyFont="1" applyBorder="1" applyAlignment="1">
      <alignment horizontal="center"/>
    </xf>
    <xf numFmtId="0" fontId="69" fillId="0" borderId="0" xfId="157" applyFont="1" applyAlignment="1">
      <alignment horizontal="center"/>
    </xf>
    <xf numFmtId="0" fontId="70" fillId="0" borderId="0" xfId="157" quotePrefix="1" applyFont="1" applyAlignment="1">
      <alignment horizontal="center"/>
    </xf>
    <xf numFmtId="0" fontId="70" fillId="0" borderId="7" xfId="157" quotePrefix="1" applyFont="1" applyBorder="1" applyAlignment="1">
      <alignment horizontal="center"/>
    </xf>
    <xf numFmtId="0" fontId="69" fillId="0" borderId="7" xfId="157" applyFont="1" applyBorder="1" applyAlignment="1">
      <alignment horizontal="center"/>
    </xf>
    <xf numFmtId="0" fontId="48" fillId="0" borderId="6" xfId="157" applyFont="1" applyBorder="1"/>
    <xf numFmtId="0" fontId="48" fillId="0" borderId="0" xfId="157" applyFont="1" applyAlignment="1">
      <alignment horizontal="center" vertical="top" wrapText="1"/>
    </xf>
    <xf numFmtId="0" fontId="71" fillId="0" borderId="6" xfId="157" applyFont="1" applyBorder="1" applyAlignment="1">
      <alignment horizontal="center" vertical="top"/>
    </xf>
    <xf numFmtId="0" fontId="71" fillId="0" borderId="0" xfId="157" applyFont="1" applyAlignment="1">
      <alignment horizontal="center" vertical="top"/>
    </xf>
    <xf numFmtId="0" fontId="70" fillId="0" borderId="0" xfId="157" applyFont="1" applyAlignment="1">
      <alignment horizontal="center" vertical="top"/>
    </xf>
    <xf numFmtId="0" fontId="70" fillId="0" borderId="7" xfId="157" applyFont="1" applyBorder="1" applyAlignment="1">
      <alignment horizontal="center" vertical="top"/>
    </xf>
    <xf numFmtId="164" fontId="14" fillId="34" borderId="0" xfId="157" applyNumberFormat="1" applyFont="1" applyFill="1"/>
    <xf numFmtId="164" fontId="14" fillId="34" borderId="6" xfId="157" applyNumberFormat="1" applyFont="1" applyFill="1" applyBorder="1"/>
    <xf numFmtId="0" fontId="53" fillId="0" borderId="0" xfId="209" applyFont="1" applyAlignment="1">
      <alignment horizontal="center" vertical="top" wrapText="1"/>
    </xf>
    <xf numFmtId="0" fontId="33" fillId="0" borderId="0" xfId="93" applyFont="1" applyAlignment="1">
      <alignment horizontal="center"/>
    </xf>
    <xf numFmtId="0" fontId="16" fillId="0" borderId="0" xfId="225" applyAlignment="1">
      <alignment vertical="top" wrapText="1"/>
    </xf>
    <xf numFmtId="0" fontId="73" fillId="0" borderId="0" xfId="225" applyFont="1"/>
    <xf numFmtId="164" fontId="57" fillId="0" borderId="0" xfId="210" applyNumberFormat="1" applyFont="1"/>
    <xf numFmtId="171" fontId="63" fillId="0" borderId="0" xfId="216" applyNumberFormat="1" applyFont="1" applyFill="1" applyBorder="1" applyAlignment="1">
      <alignment horizontal="center" vertical="center" wrapText="1"/>
    </xf>
    <xf numFmtId="171" fontId="63" fillId="0" borderId="0" xfId="216" applyNumberFormat="1" applyFont="1" applyFill="1" applyBorder="1" applyAlignment="1">
      <alignment horizontal="center" vertical="center"/>
    </xf>
    <xf numFmtId="0" fontId="69" fillId="0" borderId="0" xfId="209" applyFont="1" applyAlignment="1">
      <alignment vertical="top"/>
    </xf>
    <xf numFmtId="0" fontId="55" fillId="0" borderId="0" xfId="209" applyFont="1" applyAlignment="1">
      <alignment vertical="top"/>
    </xf>
    <xf numFmtId="0" fontId="65" fillId="0" borderId="0" xfId="209" applyFont="1" applyAlignment="1">
      <alignment horizontal="center" vertical="center"/>
    </xf>
    <xf numFmtId="10" fontId="49" fillId="34" borderId="0" xfId="118" applyNumberFormat="1" applyFont="1" applyFill="1" applyAlignment="1">
      <alignment horizontal="center"/>
    </xf>
    <xf numFmtId="0" fontId="32" fillId="34" borderId="0" xfId="118" applyFill="1" applyAlignment="1">
      <alignment horizontal="center"/>
    </xf>
    <xf numFmtId="0" fontId="49" fillId="34" borderId="0" xfId="118" applyFont="1" applyFill="1"/>
    <xf numFmtId="167" fontId="32" fillId="0" borderId="0" xfId="118" applyNumberFormat="1" applyAlignment="1">
      <alignment horizontal="center"/>
    </xf>
    <xf numFmtId="167" fontId="57" fillId="0" borderId="0" xfId="118" applyNumberFormat="1" applyFont="1" applyAlignment="1">
      <alignment horizontal="center"/>
    </xf>
    <xf numFmtId="0" fontId="33" fillId="0" borderId="0" xfId="118" applyFont="1" applyAlignment="1">
      <alignment horizontal="right"/>
    </xf>
    <xf numFmtId="0" fontId="32" fillId="34" borderId="0" xfId="118" applyFill="1" applyAlignment="1">
      <alignment horizontal="left" indent="1"/>
    </xf>
    <xf numFmtId="164" fontId="49" fillId="0" borderId="0" xfId="118" applyNumberFormat="1" applyFont="1"/>
    <xf numFmtId="0" fontId="52" fillId="0" borderId="0" xfId="209" applyFont="1" applyAlignment="1">
      <alignment horizontal="left" vertical="top" wrapText="1"/>
    </xf>
    <xf numFmtId="0" fontId="53" fillId="0" borderId="0" xfId="209" applyFont="1" applyAlignment="1">
      <alignment horizontal="left" vertical="top" wrapText="1"/>
    </xf>
    <xf numFmtId="0" fontId="14" fillId="0" borderId="0" xfId="157" quotePrefix="1" applyFont="1" applyAlignment="1">
      <alignment horizontal="center"/>
    </xf>
    <xf numFmtId="0" fontId="10" fillId="0" borderId="0" xfId="225" applyFont="1"/>
    <xf numFmtId="0" fontId="9" fillId="0" borderId="6" xfId="157" applyFont="1" applyBorder="1"/>
    <xf numFmtId="164" fontId="9" fillId="34" borderId="0" xfId="157" applyNumberFormat="1" applyFont="1" applyFill="1"/>
    <xf numFmtId="164" fontId="9" fillId="0" borderId="0" xfId="157" applyNumberFormat="1" applyFont="1" applyAlignment="1">
      <alignment horizontal="right"/>
    </xf>
    <xf numFmtId="164" fontId="9" fillId="0" borderId="7" xfId="157" applyNumberFormat="1" applyFont="1" applyBorder="1" applyAlignment="1">
      <alignment horizontal="right"/>
    </xf>
    <xf numFmtId="171" fontId="62" fillId="0" borderId="0" xfId="91" applyNumberFormat="1" applyFont="1" applyFill="1" applyBorder="1" applyAlignment="1">
      <alignment horizontal="left" vertical="center"/>
    </xf>
    <xf numFmtId="173" fontId="32" fillId="0" borderId="0" xfId="118" applyNumberFormat="1"/>
    <xf numFmtId="0" fontId="74" fillId="0" borderId="0" xfId="118" applyFont="1"/>
    <xf numFmtId="0" fontId="32" fillId="34" borderId="0" xfId="118" quotePrefix="1" applyFill="1" applyAlignment="1">
      <alignment horizontal="center"/>
    </xf>
    <xf numFmtId="167" fontId="49" fillId="38" borderId="0" xfId="118" applyNumberFormat="1" applyFont="1" applyFill="1" applyAlignment="1">
      <alignment wrapText="1"/>
    </xf>
    <xf numFmtId="0" fontId="32" fillId="34" borderId="0" xfId="118" applyFill="1" applyAlignment="1">
      <alignment wrapText="1"/>
    </xf>
    <xf numFmtId="173" fontId="32" fillId="38" borderId="0" xfId="118" applyNumberFormat="1" applyFill="1"/>
    <xf numFmtId="0" fontId="32" fillId="0" borderId="0" xfId="118" quotePrefix="1"/>
    <xf numFmtId="0" fontId="32" fillId="0" borderId="0" xfId="118" quotePrefix="1" applyAlignment="1">
      <alignment horizontal="left" indent="1"/>
    </xf>
    <xf numFmtId="164" fontId="75" fillId="0" borderId="0" xfId="118" applyNumberFormat="1" applyFont="1"/>
    <xf numFmtId="164" fontId="32" fillId="0" borderId="0" xfId="210" applyNumberFormat="1" applyFont="1" applyFill="1"/>
    <xf numFmtId="0" fontId="8" fillId="0" borderId="0" xfId="157" quotePrefix="1" applyFont="1" applyAlignment="1">
      <alignment horizontal="center"/>
    </xf>
    <xf numFmtId="0" fontId="67" fillId="0" borderId="0" xfId="118" applyFont="1"/>
    <xf numFmtId="164" fontId="49" fillId="34" borderId="0" xfId="118" applyNumberFormat="1" applyFont="1" applyFill="1"/>
    <xf numFmtId="164" fontId="16" fillId="0" borderId="23" xfId="225" applyNumberFormat="1" applyBorder="1"/>
    <xf numFmtId="164" fontId="48" fillId="37" borderId="3" xfId="225" applyNumberFormat="1" applyFont="1" applyFill="1" applyBorder="1" applyAlignment="1">
      <alignment horizontal="center"/>
    </xf>
    <xf numFmtId="173" fontId="32" fillId="36" borderId="0" xfId="118" applyNumberFormat="1" applyFill="1"/>
    <xf numFmtId="173" fontId="49" fillId="38" borderId="24" xfId="118" applyNumberFormat="1" applyFont="1" applyFill="1" applyBorder="1"/>
    <xf numFmtId="164" fontId="48" fillId="0" borderId="0" xfId="157" applyNumberFormat="1" applyFont="1"/>
    <xf numFmtId="164" fontId="48" fillId="0" borderId="6" xfId="157" applyNumberFormat="1" applyFont="1" applyBorder="1"/>
    <xf numFmtId="164" fontId="48" fillId="0" borderId="7" xfId="157" applyNumberFormat="1" applyFont="1" applyBorder="1"/>
    <xf numFmtId="10" fontId="64" fillId="0" borderId="0" xfId="159" applyNumberFormat="1" applyFont="1" applyFill="1" applyBorder="1"/>
    <xf numFmtId="0" fontId="62" fillId="0" borderId="10" xfId="209" applyFont="1" applyBorder="1" applyAlignment="1">
      <alignment horizontal="left" vertical="top"/>
    </xf>
    <xf numFmtId="0" fontId="63" fillId="0" borderId="10" xfId="209" applyFont="1" applyBorder="1" applyAlignment="1">
      <alignment horizontal="center" vertical="center" wrapText="1"/>
    </xf>
    <xf numFmtId="164" fontId="33" fillId="0" borderId="10" xfId="157" applyNumberFormat="1" applyFont="1" applyBorder="1" applyAlignment="1">
      <alignment horizontal="center" vertical="center"/>
    </xf>
    <xf numFmtId="164" fontId="33" fillId="0" borderId="11" xfId="157" applyNumberFormat="1" applyFont="1" applyBorder="1" applyAlignment="1">
      <alignment horizontal="center" vertical="center"/>
    </xf>
    <xf numFmtId="0" fontId="48" fillId="37" borderId="6" xfId="157" applyFont="1" applyFill="1" applyBorder="1" applyAlignment="1">
      <alignment vertical="center"/>
    </xf>
    <xf numFmtId="0" fontId="48" fillId="37" borderId="0" xfId="157" applyFont="1" applyFill="1" applyAlignment="1">
      <alignment vertical="center"/>
    </xf>
    <xf numFmtId="0" fontId="48" fillId="37" borderId="4" xfId="157" applyFont="1" applyFill="1" applyBorder="1" applyAlignment="1">
      <alignment vertical="center"/>
    </xf>
    <xf numFmtId="0" fontId="48" fillId="37" borderId="5" xfId="157" applyFont="1" applyFill="1" applyBorder="1" applyAlignment="1">
      <alignment vertical="center"/>
    </xf>
    <xf numFmtId="164" fontId="56" fillId="37" borderId="11" xfId="157" applyNumberFormat="1" applyFont="1" applyFill="1" applyBorder="1"/>
    <xf numFmtId="0" fontId="60" fillId="0" borderId="0" xfId="118" applyFont="1"/>
    <xf numFmtId="174" fontId="49" fillId="38" borderId="24" xfId="118" applyNumberFormat="1" applyFont="1" applyFill="1" applyBorder="1"/>
    <xf numFmtId="174" fontId="32" fillId="0" borderId="0" xfId="118" applyNumberFormat="1"/>
    <xf numFmtId="0" fontId="33" fillId="0" borderId="0" xfId="101" applyFont="1"/>
    <xf numFmtId="0" fontId="35" fillId="0" borderId="0" xfId="101" applyFont="1"/>
    <xf numFmtId="0" fontId="33" fillId="0" borderId="0" xfId="101" applyFont="1" applyAlignment="1">
      <alignment horizontal="center"/>
    </xf>
    <xf numFmtId="0" fontId="33" fillId="0" borderId="25" xfId="101" applyFont="1" applyBorder="1" applyAlignment="1">
      <alignment horizontal="center"/>
    </xf>
    <xf numFmtId="0" fontId="35" fillId="0" borderId="0" xfId="101" applyFont="1" applyAlignment="1">
      <alignment horizontal="left"/>
    </xf>
    <xf numFmtId="164" fontId="32" fillId="0" borderId="0" xfId="101" applyNumberFormat="1"/>
    <xf numFmtId="0" fontId="40" fillId="0" borderId="0" xfId="118" applyFont="1"/>
    <xf numFmtId="0" fontId="33" fillId="0" borderId="0" xfId="101" quotePrefix="1" applyFont="1" applyAlignment="1">
      <alignment horizontal="center"/>
    </xf>
    <xf numFmtId="0" fontId="38" fillId="0" borderId="0" xfId="118" applyFont="1" applyAlignment="1">
      <alignment horizontal="center"/>
    </xf>
    <xf numFmtId="0" fontId="35" fillId="0" borderId="0" xfId="101" applyFont="1" applyAlignment="1">
      <alignment horizontal="center"/>
    </xf>
    <xf numFmtId="164" fontId="32" fillId="0" borderId="0" xfId="101" applyNumberFormat="1" applyAlignment="1">
      <alignment horizontal="center"/>
    </xf>
    <xf numFmtId="164" fontId="32" fillId="0" borderId="0" xfId="101" applyNumberFormat="1" applyAlignment="1">
      <alignment horizontal="right"/>
    </xf>
    <xf numFmtId="164" fontId="32" fillId="0" borderId="27" xfId="101" applyNumberFormat="1" applyBorder="1"/>
    <xf numFmtId="0" fontId="32" fillId="0" borderId="25" xfId="118" applyBorder="1" applyAlignment="1">
      <alignment horizontal="center"/>
    </xf>
    <xf numFmtId="164" fontId="32" fillId="38" borderId="0" xfId="210" applyNumberFormat="1" applyFont="1" applyFill="1"/>
    <xf numFmtId="164" fontId="32" fillId="0" borderId="0" xfId="210" applyNumberFormat="1" applyFont="1" applyFill="1" applyBorder="1"/>
    <xf numFmtId="37" fontId="32" fillId="0" borderId="0" xfId="210" applyNumberFormat="1" applyFont="1" applyFill="1" applyBorder="1"/>
    <xf numFmtId="164" fontId="40" fillId="0" borderId="0" xfId="118" applyNumberFormat="1" applyFont="1"/>
    <xf numFmtId="167" fontId="0" fillId="0" borderId="0" xfId="99" quotePrefix="1" applyNumberFormat="1" applyFont="1" applyFill="1" applyBorder="1"/>
    <xf numFmtId="167" fontId="0" fillId="0" borderId="25" xfId="99" applyNumberFormat="1" applyFont="1" applyFill="1" applyBorder="1"/>
    <xf numFmtId="167" fontId="0" fillId="0" borderId="0" xfId="99" applyNumberFormat="1" applyFont="1" applyFill="1" applyBorder="1"/>
    <xf numFmtId="164" fontId="0" fillId="0" borderId="26" xfId="210" applyNumberFormat="1" applyFont="1" applyBorder="1"/>
    <xf numFmtId="164" fontId="0" fillId="0" borderId="0" xfId="210" applyNumberFormat="1" applyFont="1" applyFill="1" applyBorder="1"/>
    <xf numFmtId="164" fontId="32" fillId="0" borderId="26" xfId="118" applyNumberFormat="1" applyBorder="1"/>
    <xf numFmtId="0" fontId="40" fillId="0" borderId="0" xfId="118" applyFont="1" applyAlignment="1">
      <alignment wrapText="1"/>
    </xf>
    <xf numFmtId="164" fontId="32" fillId="38" borderId="24" xfId="210" applyNumberFormat="1" applyFont="1" applyFill="1" applyBorder="1"/>
    <xf numFmtId="164" fontId="0" fillId="36" borderId="26" xfId="210" applyNumberFormat="1" applyFont="1" applyFill="1" applyBorder="1"/>
    <xf numFmtId="164" fontId="32" fillId="36" borderId="26" xfId="118" applyNumberFormat="1" applyFill="1" applyBorder="1"/>
    <xf numFmtId="9" fontId="32" fillId="0" borderId="0" xfId="118" applyNumberFormat="1" applyAlignment="1">
      <alignment horizontal="left"/>
    </xf>
    <xf numFmtId="9" fontId="32" fillId="0" borderId="25" xfId="118" applyNumberFormat="1" applyBorder="1"/>
    <xf numFmtId="0" fontId="32" fillId="0" borderId="0" xfId="118" applyAlignment="1">
      <alignment horizontal="left" vertical="center" indent="1"/>
    </xf>
    <xf numFmtId="175" fontId="32" fillId="0" borderId="0" xfId="118" applyNumberFormat="1"/>
    <xf numFmtId="0" fontId="63" fillId="0" borderId="0" xfId="209" quotePrefix="1" applyFont="1" applyAlignment="1">
      <alignment horizontal="center" vertical="center"/>
    </xf>
    <xf numFmtId="164" fontId="32" fillId="0" borderId="0" xfId="210" applyNumberFormat="1" applyFont="1" applyAlignment="1">
      <alignment wrapText="1"/>
    </xf>
    <xf numFmtId="0" fontId="57" fillId="0" borderId="0" xfId="118" applyFont="1" applyAlignment="1">
      <alignment wrapText="1"/>
    </xf>
    <xf numFmtId="164" fontId="32" fillId="36" borderId="0" xfId="101" applyNumberFormat="1" applyFill="1"/>
    <xf numFmtId="164" fontId="32" fillId="36" borderId="26" xfId="101" applyNumberFormat="1" applyFill="1" applyBorder="1"/>
    <xf numFmtId="164" fontId="32" fillId="0" borderId="25" xfId="101" applyNumberFormat="1" applyBorder="1" applyAlignment="1">
      <alignment horizontal="right"/>
    </xf>
    <xf numFmtId="164" fontId="32" fillId="36" borderId="27" xfId="101" applyNumberFormat="1" applyFill="1" applyBorder="1"/>
    <xf numFmtId="164" fontId="57" fillId="0" borderId="0" xfId="210" applyNumberFormat="1" applyFont="1" applyAlignment="1">
      <alignment wrapText="1"/>
    </xf>
    <xf numFmtId="0" fontId="10" fillId="0" borderId="0" xfId="225" applyFont="1" applyAlignment="1">
      <alignment horizontal="left"/>
    </xf>
    <xf numFmtId="0" fontId="11" fillId="0" borderId="0" xfId="225" applyFont="1" applyAlignment="1">
      <alignment horizontal="left"/>
    </xf>
    <xf numFmtId="0" fontId="52" fillId="0" borderId="9" xfId="209" applyFont="1" applyBorder="1" applyAlignment="1">
      <alignment horizontal="center" vertical="center" wrapText="1"/>
    </xf>
    <xf numFmtId="0" fontId="52" fillId="0" borderId="10" xfId="209" applyFont="1" applyBorder="1" applyAlignment="1">
      <alignment horizontal="center" vertical="center" wrapText="1"/>
    </xf>
    <xf numFmtId="0" fontId="52" fillId="0" borderId="0" xfId="209" applyFont="1" applyAlignment="1">
      <alignment horizontal="center" vertical="top" wrapText="1"/>
    </xf>
    <xf numFmtId="0" fontId="53" fillId="0" borderId="0" xfId="209" applyFont="1" applyAlignment="1">
      <alignment horizontal="center" vertical="top" wrapText="1"/>
    </xf>
    <xf numFmtId="0" fontId="52" fillId="0" borderId="0" xfId="209" applyFont="1" applyAlignment="1">
      <alignment horizontal="left" vertical="top" wrapText="1"/>
    </xf>
    <xf numFmtId="0" fontId="53" fillId="0" borderId="0" xfId="209" applyFont="1" applyAlignment="1">
      <alignment horizontal="left" vertical="top" wrapText="1"/>
    </xf>
    <xf numFmtId="0" fontId="48" fillId="37" borderId="9" xfId="157" applyFont="1" applyFill="1" applyBorder="1" applyAlignment="1">
      <alignment horizontal="center"/>
    </xf>
    <xf numFmtId="0" fontId="48" fillId="37" borderId="10" xfId="157" applyFont="1" applyFill="1" applyBorder="1" applyAlignment="1">
      <alignment horizontal="center"/>
    </xf>
    <xf numFmtId="0" fontId="48" fillId="37" borderId="11" xfId="157" applyFont="1" applyFill="1" applyBorder="1" applyAlignment="1">
      <alignment horizontal="center"/>
    </xf>
    <xf numFmtId="0" fontId="56" fillId="37" borderId="9" xfId="157" applyFont="1" applyFill="1" applyBorder="1" applyAlignment="1">
      <alignment horizontal="right"/>
    </xf>
    <xf numFmtId="0" fontId="56" fillId="37" borderId="10" xfId="157" applyFont="1" applyFill="1" applyBorder="1" applyAlignment="1">
      <alignment horizontal="right"/>
    </xf>
    <xf numFmtId="0" fontId="56" fillId="37" borderId="3" xfId="225" applyFont="1" applyFill="1" applyBorder="1" applyAlignment="1">
      <alignment horizontal="center" vertical="center" wrapText="1"/>
    </xf>
    <xf numFmtId="0" fontId="48" fillId="37" borderId="3" xfId="225" quotePrefix="1" applyFont="1" applyFill="1" applyBorder="1" applyAlignment="1">
      <alignment horizontal="center"/>
    </xf>
    <xf numFmtId="0" fontId="48" fillId="37" borderId="3" xfId="225" applyFont="1" applyFill="1" applyBorder="1" applyAlignment="1">
      <alignment horizontal="center"/>
    </xf>
    <xf numFmtId="0" fontId="1" fillId="0" borderId="18" xfId="225" applyFont="1" applyBorder="1" applyAlignment="1">
      <alignment horizontal="left" wrapText="1"/>
    </xf>
    <xf numFmtId="0" fontId="11" fillId="0" borderId="19" xfId="225" applyFont="1" applyBorder="1" applyAlignment="1">
      <alignment horizontal="left" wrapText="1"/>
    </xf>
    <xf numFmtId="0" fontId="11" fillId="0" borderId="20" xfId="225" applyFont="1" applyBorder="1" applyAlignment="1">
      <alignment horizontal="left" wrapText="1"/>
    </xf>
    <xf numFmtId="0" fontId="64" fillId="0" borderId="3" xfId="225" applyFont="1" applyBorder="1" applyAlignment="1">
      <alignment wrapText="1"/>
    </xf>
    <xf numFmtId="0" fontId="48" fillId="37" borderId="21" xfId="225" applyFont="1" applyFill="1" applyBorder="1" applyAlignment="1">
      <alignment horizontal="right"/>
    </xf>
    <xf numFmtId="0" fontId="48" fillId="37" borderId="22" xfId="225" applyFont="1" applyFill="1" applyBorder="1" applyAlignment="1">
      <alignment horizontal="right"/>
    </xf>
    <xf numFmtId="0" fontId="16" fillId="37" borderId="3" xfId="225" applyFill="1" applyBorder="1" applyAlignment="1">
      <alignment horizontal="left"/>
    </xf>
    <xf numFmtId="0" fontId="2" fillId="0" borderId="0" xfId="225" applyFont="1" applyAlignment="1">
      <alignment horizontal="left" vertical="top" wrapText="1"/>
    </xf>
    <xf numFmtId="0" fontId="13" fillId="0" borderId="0" xfId="225" applyFont="1" applyAlignment="1">
      <alignment horizontal="left" vertical="top" wrapText="1"/>
    </xf>
    <xf numFmtId="0" fontId="2" fillId="0" borderId="0" xfId="225" applyFont="1" applyAlignment="1">
      <alignment horizontal="left"/>
    </xf>
    <xf numFmtId="164" fontId="32" fillId="0" borderId="28" xfId="118" applyNumberFormat="1" applyBorder="1" applyAlignment="1">
      <alignment horizontal="center" wrapText="1"/>
    </xf>
    <xf numFmtId="164" fontId="32" fillId="0" borderId="0" xfId="118" applyNumberFormat="1" applyAlignment="1">
      <alignment horizontal="center" wrapText="1"/>
    </xf>
    <xf numFmtId="0" fontId="2" fillId="0" borderId="18" xfId="225" applyFont="1" applyBorder="1" applyAlignment="1">
      <alignment horizontal="left" wrapText="1"/>
    </xf>
    <xf numFmtId="167" fontId="32" fillId="0" borderId="28" xfId="118" applyNumberFormat="1" applyBorder="1" applyAlignment="1">
      <alignment horizontal="center" wrapText="1"/>
    </xf>
    <xf numFmtId="167" fontId="32" fillId="0" borderId="0" xfId="118" applyNumberFormat="1" applyAlignment="1">
      <alignment horizontal="center" wrapText="1"/>
    </xf>
  </cellXfs>
  <cellStyles count="239">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Currency 5" xfId="231" xr:uid="{E713A125-0837-4DF2-BBB0-AF2FD681BFD4}"/>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12" xfId="236" xr:uid="{2809B98B-5E6B-45F5-A7E1-20C678936405}"/>
    <cellStyle name="Normal 2 6 13" xfId="238" xr:uid="{91DEC0E8-E9B5-4695-AF04-394666FE7894}"/>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2 8" xfId="230" xr:uid="{28FEAA29-6C6D-4AB8-88AB-75231A58310E}"/>
    <cellStyle name="Normal 20" xfId="229" xr:uid="{3C1D16CE-1931-4CC4-88AE-76085458B2D5}"/>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12" xfId="232" xr:uid="{9B48491D-8AF2-46A7-9438-5A127B638DCD}"/>
    <cellStyle name="Normal 6 13" xfId="233" xr:uid="{151372BF-414B-460D-83E2-8A7018F51700}"/>
    <cellStyle name="Normal 6 14" xfId="234" xr:uid="{2B5B4362-BF78-41AA-8539-8BB5BCD1B63B}"/>
    <cellStyle name="Normal 6 15" xfId="235" xr:uid="{A76B01E3-BCFF-4738-901C-50EA36552EFB}"/>
    <cellStyle name="Normal 6 16" xfId="237" xr:uid="{A53E0E0A-D998-4A97-B918-0DEF47D55A8A}"/>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FFCCCC"/>
      <color rgb="FFCCFFCC"/>
      <color rgb="FF3399FF"/>
      <color rgb="FF996633"/>
      <color rgb="FF99CCFF"/>
      <color rgb="FFFF9999"/>
      <color rgb="FFFFFFCC"/>
      <color rgb="FFFFCC99"/>
      <color rgb="FF66FF66"/>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51"/>
  <sheetViews>
    <sheetView showGridLines="0" tabSelected="1" zoomScaleNormal="100" workbookViewId="0">
      <selection activeCell="A2" sqref="A2:B2"/>
    </sheetView>
  </sheetViews>
  <sheetFormatPr defaultColWidth="9.1796875" defaultRowHeight="13" x14ac:dyDescent="0.25"/>
  <cols>
    <col min="1" max="1" width="5.26953125" style="9" customWidth="1"/>
    <col min="2" max="2" width="111.26953125" style="10" customWidth="1"/>
    <col min="3" max="3" width="5.453125" style="9" customWidth="1"/>
    <col min="4" max="4" width="22.81640625" style="11" customWidth="1"/>
    <col min="5" max="5" width="27" style="12" customWidth="1"/>
    <col min="6" max="6" width="19.54296875" style="12" customWidth="1"/>
    <col min="7" max="7" width="10.453125" style="9" bestFit="1" customWidth="1"/>
    <col min="8" max="16384" width="9.1796875" style="9"/>
  </cols>
  <sheetData>
    <row r="1" spans="1:7" ht="18" customHeight="1" x14ac:dyDescent="0.25">
      <c r="A1" s="14"/>
      <c r="B1" s="21"/>
      <c r="C1" s="14"/>
      <c r="D1" s="15"/>
    </row>
    <row r="2" spans="1:7" ht="18" customHeight="1" x14ac:dyDescent="0.25">
      <c r="A2" s="198" t="s">
        <v>142</v>
      </c>
      <c r="B2" s="199"/>
      <c r="C2" s="14"/>
      <c r="D2" s="15"/>
    </row>
    <row r="3" spans="1:7" ht="60.65" customHeight="1" x14ac:dyDescent="0.25">
      <c r="A3" s="199" t="s">
        <v>29</v>
      </c>
      <c r="B3" s="199"/>
      <c r="C3" s="14"/>
      <c r="D3" s="15"/>
      <c r="E3" s="99" t="s">
        <v>270</v>
      </c>
      <c r="F3" s="99" t="s">
        <v>269</v>
      </c>
    </row>
    <row r="4" spans="1:7" ht="15.75" customHeight="1" x14ac:dyDescent="0.25">
      <c r="A4" s="22"/>
      <c r="B4" s="94"/>
      <c r="C4" s="14"/>
      <c r="D4" s="15"/>
      <c r="E4" s="100" t="s">
        <v>138</v>
      </c>
      <c r="F4" s="100" t="s">
        <v>140</v>
      </c>
    </row>
    <row r="5" spans="1:7" ht="20.25" customHeight="1" x14ac:dyDescent="0.25">
      <c r="A5" s="200" t="s">
        <v>200</v>
      </c>
      <c r="B5" s="201"/>
      <c r="C5" s="14"/>
      <c r="D5" s="15"/>
      <c r="E5" s="120"/>
      <c r="F5" s="120"/>
    </row>
    <row r="6" spans="1:7" ht="83.25" customHeight="1" x14ac:dyDescent="0.25">
      <c r="A6" s="16" t="s">
        <v>28</v>
      </c>
      <c r="B6" s="113" t="s">
        <v>283</v>
      </c>
      <c r="C6" s="14"/>
      <c r="D6" s="15" t="s">
        <v>139</v>
      </c>
      <c r="E6" s="13">
        <f>'WP-2022 TO2024 Sch4-TUTRR'!K74</f>
        <v>3055.7804729938507</v>
      </c>
      <c r="F6" s="13">
        <f>E6/E10*F10</f>
        <v>3364.0679740578521</v>
      </c>
      <c r="G6" s="14"/>
    </row>
    <row r="7" spans="1:7" ht="15.5" x14ac:dyDescent="0.25">
      <c r="A7" s="16"/>
      <c r="B7" s="113"/>
      <c r="C7" s="14"/>
      <c r="D7" s="15"/>
      <c r="E7" s="13"/>
      <c r="F7" s="13"/>
      <c r="G7" s="14"/>
    </row>
    <row r="8" spans="1:7" ht="42.75" customHeight="1" x14ac:dyDescent="0.25">
      <c r="A8" s="16" t="s">
        <v>153</v>
      </c>
      <c r="B8" s="113" t="s">
        <v>275</v>
      </c>
      <c r="C8" s="14"/>
      <c r="D8" s="15" t="s">
        <v>143</v>
      </c>
      <c r="E8" s="13">
        <f>'WP-2022 TO2024 Sch4-TUTRR'!K75</f>
        <v>-25.636172771453857</v>
      </c>
      <c r="F8" s="13">
        <f>E8/E10*F10</f>
        <v>-28.222520747168669</v>
      </c>
      <c r="G8" s="14"/>
    </row>
    <row r="9" spans="1:7" ht="15.5" x14ac:dyDescent="0.25">
      <c r="A9" s="16"/>
      <c r="B9" s="113"/>
      <c r="C9" s="14"/>
      <c r="D9" s="15"/>
      <c r="E9" s="13"/>
      <c r="F9" s="13"/>
      <c r="G9" s="14"/>
    </row>
    <row r="10" spans="1:7" ht="15.5" x14ac:dyDescent="0.25">
      <c r="A10" s="200" t="s">
        <v>265</v>
      </c>
      <c r="B10" s="201"/>
      <c r="C10" s="17"/>
      <c r="D10" s="20" t="s">
        <v>276</v>
      </c>
      <c r="E10" s="19">
        <f>'WP-Total Adj with Int'!D36</f>
        <v>3030.1443002223973</v>
      </c>
      <c r="F10" s="19">
        <f>'WP-Total Adj with Int'!G36</f>
        <v>3335.8454533106838</v>
      </c>
      <c r="G10" s="14"/>
    </row>
    <row r="11" spans="1:7" ht="15.5" x14ac:dyDescent="0.25">
      <c r="A11" s="112"/>
      <c r="B11" s="113"/>
      <c r="C11" s="17"/>
      <c r="D11" s="18"/>
      <c r="E11" s="19"/>
      <c r="F11" s="19"/>
      <c r="G11" s="14"/>
    </row>
    <row r="12" spans="1:7" ht="20.25" customHeight="1" x14ac:dyDescent="0.25">
      <c r="A12" s="200" t="s">
        <v>207</v>
      </c>
      <c r="B12" s="201"/>
      <c r="C12" s="14"/>
      <c r="D12" s="15"/>
      <c r="E12" s="120"/>
      <c r="F12" s="120"/>
    </row>
    <row r="13" spans="1:7" ht="81.75" customHeight="1" x14ac:dyDescent="0.25">
      <c r="A13" s="16" t="s">
        <v>277</v>
      </c>
      <c r="B13" s="113" t="s">
        <v>284</v>
      </c>
      <c r="C13" s="14"/>
      <c r="D13" s="15" t="s">
        <v>279</v>
      </c>
      <c r="E13" s="13">
        <f>'WP-2023 TO2025 Sch4-TUTRR'!K77</f>
        <v>6387.3949346542358</v>
      </c>
      <c r="F13" s="13">
        <f>E13/E17*F17</f>
        <v>6648.9082940872695</v>
      </c>
      <c r="G13" s="14"/>
    </row>
    <row r="14" spans="1:7" ht="15.75" customHeight="1" x14ac:dyDescent="0.25">
      <c r="A14" s="16"/>
      <c r="B14" s="113"/>
      <c r="C14" s="14"/>
      <c r="D14" s="15"/>
      <c r="E14" s="13"/>
      <c r="F14" s="13"/>
      <c r="G14" s="14"/>
    </row>
    <row r="15" spans="1:7" ht="35.25" customHeight="1" x14ac:dyDescent="0.25">
      <c r="A15" s="16" t="s">
        <v>278</v>
      </c>
      <c r="B15" s="113" t="s">
        <v>282</v>
      </c>
      <c r="C15" s="14"/>
      <c r="D15" s="15" t="s">
        <v>280</v>
      </c>
      <c r="E15" s="13">
        <f>'WP-2023 TO2025 Sch4-TUTRR'!K78</f>
        <v>-48.082597494125366</v>
      </c>
      <c r="F15" s="13">
        <f>E15/E17*F17</f>
        <v>-50.051199988506077</v>
      </c>
      <c r="G15" s="14"/>
    </row>
    <row r="16" spans="1:7" ht="15.5" x14ac:dyDescent="0.25">
      <c r="A16" s="16"/>
      <c r="B16" s="113"/>
      <c r="C16" s="14"/>
      <c r="E16" s="13"/>
      <c r="F16" s="13"/>
      <c r="G16" s="14"/>
    </row>
    <row r="17" spans="1:9" ht="15.5" x14ac:dyDescent="0.25">
      <c r="A17" s="200" t="s">
        <v>266</v>
      </c>
      <c r="B17" s="201"/>
      <c r="C17" s="17"/>
      <c r="D17" s="186" t="s">
        <v>281</v>
      </c>
      <c r="E17" s="19">
        <f>'WP-Total Adj with Int'!H36</f>
        <v>6339.3123371601105</v>
      </c>
      <c r="F17" s="19">
        <f>'WP-Total Adj with Int'!K36</f>
        <v>6598.8570940987629</v>
      </c>
      <c r="G17" s="14"/>
    </row>
    <row r="18" spans="1:9" ht="15.5" x14ac:dyDescent="0.25">
      <c r="A18" s="112"/>
      <c r="B18" s="113"/>
      <c r="C18" s="17"/>
      <c r="D18" s="18"/>
      <c r="E18" s="19"/>
      <c r="F18" s="19"/>
      <c r="G18" s="14"/>
    </row>
    <row r="19" spans="1:9" ht="15.75" customHeight="1" x14ac:dyDescent="0.25">
      <c r="A19" s="112"/>
      <c r="B19" s="113"/>
      <c r="C19" s="17"/>
      <c r="D19" s="20"/>
      <c r="E19" s="19"/>
      <c r="F19" s="19"/>
      <c r="G19" s="14"/>
      <c r="H19" s="14"/>
      <c r="I19" s="14"/>
    </row>
    <row r="20" spans="1:9" ht="12.75" customHeight="1" thickBot="1" x14ac:dyDescent="0.3">
      <c r="A20" s="22"/>
      <c r="B20" s="113"/>
      <c r="C20" s="14"/>
      <c r="D20" s="15"/>
      <c r="E20" s="13"/>
      <c r="F20" s="13"/>
    </row>
    <row r="21" spans="1:9" ht="51" customHeight="1" thickBot="1" x14ac:dyDescent="0.3">
      <c r="A21" s="196" t="s">
        <v>267</v>
      </c>
      <c r="B21" s="197"/>
      <c r="C21" s="142"/>
      <c r="D21" s="143" t="s">
        <v>285</v>
      </c>
      <c r="E21" s="144">
        <f>SUM(E10,E17)</f>
        <v>9369.4566373825073</v>
      </c>
      <c r="F21" s="145">
        <f>SUM(F10,F17)</f>
        <v>9934.7025474094462</v>
      </c>
      <c r="G21" s="14"/>
    </row>
    <row r="22" spans="1:9" ht="15.5" x14ac:dyDescent="0.25">
      <c r="A22" s="112"/>
      <c r="B22" s="113"/>
      <c r="C22" s="14"/>
      <c r="D22" s="15"/>
      <c r="E22" s="13"/>
      <c r="F22" s="13"/>
      <c r="G22" s="14"/>
    </row>
    <row r="23" spans="1:9" ht="15.5" x14ac:dyDescent="0.25">
      <c r="A23" s="22"/>
      <c r="B23" s="113"/>
      <c r="C23" s="14"/>
      <c r="D23" s="15"/>
      <c r="E23" s="13"/>
      <c r="F23" s="13"/>
    </row>
    <row r="24" spans="1:9" ht="21" x14ac:dyDescent="0.25">
      <c r="A24" s="22" t="s">
        <v>268</v>
      </c>
      <c r="B24" s="101"/>
      <c r="C24" s="102"/>
      <c r="D24" s="103"/>
      <c r="E24" s="13"/>
      <c r="F24" s="13"/>
      <c r="G24" s="23"/>
    </row>
    <row r="25" spans="1:9" ht="29.25" customHeight="1" x14ac:dyDescent="0.25">
      <c r="A25" s="14"/>
      <c r="B25" s="21"/>
      <c r="C25" s="14"/>
      <c r="D25" s="15"/>
      <c r="E25" s="13"/>
      <c r="F25" s="13"/>
    </row>
    <row r="26" spans="1:9" x14ac:dyDescent="0.25">
      <c r="A26" s="14"/>
      <c r="B26" s="26"/>
      <c r="C26" s="26"/>
      <c r="D26" s="15"/>
    </row>
    <row r="27" spans="1:9" ht="14.5" x14ac:dyDescent="0.35">
      <c r="A27" s="14"/>
      <c r="B27" s="194"/>
      <c r="C27" s="195"/>
      <c r="D27" s="195"/>
      <c r="E27" s="195"/>
      <c r="F27" s="195"/>
      <c r="G27" s="195"/>
      <c r="H27" s="195"/>
    </row>
    <row r="28" spans="1:9" ht="14.5" x14ac:dyDescent="0.35">
      <c r="B28" s="194"/>
      <c r="C28" s="195"/>
      <c r="D28" s="195"/>
      <c r="E28" s="195"/>
      <c r="F28" s="195"/>
      <c r="G28" s="195"/>
      <c r="H28" s="195"/>
    </row>
    <row r="29" spans="1:9" x14ac:dyDescent="0.25">
      <c r="B29" s="26"/>
      <c r="C29" s="26"/>
    </row>
    <row r="51" spans="6:6" x14ac:dyDescent="0.25">
      <c r="F51" s="12">
        <v>8</v>
      </c>
    </row>
  </sheetData>
  <mergeCells count="9">
    <mergeCell ref="B28:H28"/>
    <mergeCell ref="A21:B21"/>
    <mergeCell ref="A2:B2"/>
    <mergeCell ref="A3:B3"/>
    <mergeCell ref="B27:H27"/>
    <mergeCell ref="A5:B5"/>
    <mergeCell ref="A10:B10"/>
    <mergeCell ref="A12:B12"/>
    <mergeCell ref="A17:B17"/>
  </mergeCells>
  <printOptions horizontalCentered="1"/>
  <pageMargins left="0.7" right="0.7" top="0.75" bottom="0.75" header="0.3" footer="0.3"/>
  <pageSetup scale="65" fitToHeight="0" orientation="landscape" r:id="rId1"/>
  <headerFooter>
    <oddHeader>&amp;R&amp;8TO2026 Annual Update
Attachment 4
WP-Schedule 3-One Time Adj Prior Period
Page &amp;P of &amp;N</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3062C-1D7C-44A3-BEAC-DF818F1A61EC}">
  <sheetPr>
    <tabColor rgb="FF0070C0"/>
  </sheetPr>
  <dimension ref="A1:N45"/>
  <sheetViews>
    <sheetView zoomScaleNormal="100" workbookViewId="0"/>
  </sheetViews>
  <sheetFormatPr defaultRowHeight="12.5" x14ac:dyDescent="0.25"/>
  <cols>
    <col min="1" max="1" width="4.54296875" style="26" customWidth="1"/>
    <col min="2" max="2" width="1.54296875" style="26" customWidth="1"/>
    <col min="3" max="3" width="46" style="26" customWidth="1"/>
    <col min="4" max="4" width="1.54296875" style="26" customWidth="1"/>
    <col min="5" max="5" width="34" style="26" customWidth="1"/>
    <col min="6" max="6" width="1.54296875" style="26" customWidth="1"/>
    <col min="7" max="7" width="16.54296875" style="26" customWidth="1"/>
    <col min="8" max="8" width="1.54296875" style="26" customWidth="1"/>
    <col min="9" max="9" width="16.54296875" style="26" customWidth="1"/>
    <col min="10" max="10" width="1.54296875" style="26" customWidth="1"/>
    <col min="11" max="11" width="16.54296875" style="26" customWidth="1"/>
    <col min="12" max="12" width="2.54296875" style="26" customWidth="1"/>
    <col min="13" max="13" width="25.1796875" style="26" customWidth="1"/>
    <col min="14" max="14" width="20.453125" style="26" customWidth="1"/>
    <col min="15" max="256" width="8.7265625" style="26"/>
    <col min="257" max="257" width="4.54296875" style="26" customWidth="1"/>
    <col min="258" max="258" width="1.54296875" style="26" customWidth="1"/>
    <col min="259" max="259" width="46" style="26" customWidth="1"/>
    <col min="260" max="260" width="1.54296875" style="26" customWidth="1"/>
    <col min="261" max="261" width="34" style="26" customWidth="1"/>
    <col min="262" max="262" width="1.54296875" style="26" customWidth="1"/>
    <col min="263" max="263" width="16" style="26" customWidth="1"/>
    <col min="264" max="264" width="1.54296875" style="26" customWidth="1"/>
    <col min="265" max="265" width="14" style="26" customWidth="1"/>
    <col min="266" max="266" width="1.54296875" style="26" customWidth="1"/>
    <col min="267" max="267" width="11.54296875" style="26" customWidth="1"/>
    <col min="268" max="268" width="2.54296875" style="26" customWidth="1"/>
    <col min="269" max="269" width="35.453125" style="26" bestFit="1" customWidth="1"/>
    <col min="270" max="270" width="20.453125" style="26" customWidth="1"/>
    <col min="271" max="512" width="8.7265625" style="26"/>
    <col min="513" max="513" width="4.54296875" style="26" customWidth="1"/>
    <col min="514" max="514" width="1.54296875" style="26" customWidth="1"/>
    <col min="515" max="515" width="46" style="26" customWidth="1"/>
    <col min="516" max="516" width="1.54296875" style="26" customWidth="1"/>
    <col min="517" max="517" width="34" style="26" customWidth="1"/>
    <col min="518" max="518" width="1.54296875" style="26" customWidth="1"/>
    <col min="519" max="519" width="16" style="26" customWidth="1"/>
    <col min="520" max="520" width="1.54296875" style="26" customWidth="1"/>
    <col min="521" max="521" width="14" style="26" customWidth="1"/>
    <col min="522" max="522" width="1.54296875" style="26" customWidth="1"/>
    <col min="523" max="523" width="11.54296875" style="26" customWidth="1"/>
    <col min="524" max="524" width="2.54296875" style="26" customWidth="1"/>
    <col min="525" max="525" width="35.453125" style="26" bestFit="1" customWidth="1"/>
    <col min="526" max="526" width="20.453125" style="26" customWidth="1"/>
    <col min="527" max="768" width="8.7265625" style="26"/>
    <col min="769" max="769" width="4.54296875" style="26" customWidth="1"/>
    <col min="770" max="770" width="1.54296875" style="26" customWidth="1"/>
    <col min="771" max="771" width="46" style="26" customWidth="1"/>
    <col min="772" max="772" width="1.54296875" style="26" customWidth="1"/>
    <col min="773" max="773" width="34" style="26" customWidth="1"/>
    <col min="774" max="774" width="1.54296875" style="26" customWidth="1"/>
    <col min="775" max="775" width="16" style="26" customWidth="1"/>
    <col min="776" max="776" width="1.54296875" style="26" customWidth="1"/>
    <col min="777" max="777" width="14" style="26" customWidth="1"/>
    <col min="778" max="778" width="1.54296875" style="26" customWidth="1"/>
    <col min="779" max="779" width="11.54296875" style="26" customWidth="1"/>
    <col min="780" max="780" width="2.54296875" style="26" customWidth="1"/>
    <col min="781" max="781" width="35.453125" style="26" bestFit="1" customWidth="1"/>
    <col min="782" max="782" width="20.453125" style="26" customWidth="1"/>
    <col min="783" max="1024" width="8.7265625" style="26"/>
    <col min="1025" max="1025" width="4.54296875" style="26" customWidth="1"/>
    <col min="1026" max="1026" width="1.54296875" style="26" customWidth="1"/>
    <col min="1027" max="1027" width="46" style="26" customWidth="1"/>
    <col min="1028" max="1028" width="1.54296875" style="26" customWidth="1"/>
    <col min="1029" max="1029" width="34" style="26" customWidth="1"/>
    <col min="1030" max="1030" width="1.54296875" style="26" customWidth="1"/>
    <col min="1031" max="1031" width="16" style="26" customWidth="1"/>
    <col min="1032" max="1032" width="1.54296875" style="26" customWidth="1"/>
    <col min="1033" max="1033" width="14" style="26" customWidth="1"/>
    <col min="1034" max="1034" width="1.54296875" style="26" customWidth="1"/>
    <col min="1035" max="1035" width="11.54296875" style="26" customWidth="1"/>
    <col min="1036" max="1036" width="2.54296875" style="26" customWidth="1"/>
    <col min="1037" max="1037" width="35.453125" style="26" bestFit="1" customWidth="1"/>
    <col min="1038" max="1038" width="20.453125" style="26" customWidth="1"/>
    <col min="1039" max="1280" width="8.7265625" style="26"/>
    <col min="1281" max="1281" width="4.54296875" style="26" customWidth="1"/>
    <col min="1282" max="1282" width="1.54296875" style="26" customWidth="1"/>
    <col min="1283" max="1283" width="46" style="26" customWidth="1"/>
    <col min="1284" max="1284" width="1.54296875" style="26" customWidth="1"/>
    <col min="1285" max="1285" width="34" style="26" customWidth="1"/>
    <col min="1286" max="1286" width="1.54296875" style="26" customWidth="1"/>
    <col min="1287" max="1287" width="16" style="26" customWidth="1"/>
    <col min="1288" max="1288" width="1.54296875" style="26" customWidth="1"/>
    <col min="1289" max="1289" width="14" style="26" customWidth="1"/>
    <col min="1290" max="1290" width="1.54296875" style="26" customWidth="1"/>
    <col min="1291" max="1291" width="11.54296875" style="26" customWidth="1"/>
    <col min="1292" max="1292" width="2.54296875" style="26" customWidth="1"/>
    <col min="1293" max="1293" width="35.453125" style="26" bestFit="1" customWidth="1"/>
    <col min="1294" max="1294" width="20.453125" style="26" customWidth="1"/>
    <col min="1295" max="1536" width="8.7265625" style="26"/>
    <col min="1537" max="1537" width="4.54296875" style="26" customWidth="1"/>
    <col min="1538" max="1538" width="1.54296875" style="26" customWidth="1"/>
    <col min="1539" max="1539" width="46" style="26" customWidth="1"/>
    <col min="1540" max="1540" width="1.54296875" style="26" customWidth="1"/>
    <col min="1541" max="1541" width="34" style="26" customWidth="1"/>
    <col min="1542" max="1542" width="1.54296875" style="26" customWidth="1"/>
    <col min="1543" max="1543" width="16" style="26" customWidth="1"/>
    <col min="1544" max="1544" width="1.54296875" style="26" customWidth="1"/>
    <col min="1545" max="1545" width="14" style="26" customWidth="1"/>
    <col min="1546" max="1546" width="1.54296875" style="26" customWidth="1"/>
    <col min="1547" max="1547" width="11.54296875" style="26" customWidth="1"/>
    <col min="1548" max="1548" width="2.54296875" style="26" customWidth="1"/>
    <col min="1549" max="1549" width="35.453125" style="26" bestFit="1" customWidth="1"/>
    <col min="1550" max="1550" width="20.453125" style="26" customWidth="1"/>
    <col min="1551" max="1792" width="8.7265625" style="26"/>
    <col min="1793" max="1793" width="4.54296875" style="26" customWidth="1"/>
    <col min="1794" max="1794" width="1.54296875" style="26" customWidth="1"/>
    <col min="1795" max="1795" width="46" style="26" customWidth="1"/>
    <col min="1796" max="1796" width="1.54296875" style="26" customWidth="1"/>
    <col min="1797" max="1797" width="34" style="26" customWidth="1"/>
    <col min="1798" max="1798" width="1.54296875" style="26" customWidth="1"/>
    <col min="1799" max="1799" width="16" style="26" customWidth="1"/>
    <col min="1800" max="1800" width="1.54296875" style="26" customWidth="1"/>
    <col min="1801" max="1801" width="14" style="26" customWidth="1"/>
    <col min="1802" max="1802" width="1.54296875" style="26" customWidth="1"/>
    <col min="1803" max="1803" width="11.54296875" style="26" customWidth="1"/>
    <col min="1804" max="1804" width="2.54296875" style="26" customWidth="1"/>
    <col min="1805" max="1805" width="35.453125" style="26" bestFit="1" customWidth="1"/>
    <col min="1806" max="1806" width="20.453125" style="26" customWidth="1"/>
    <col min="1807" max="2048" width="8.7265625" style="26"/>
    <col min="2049" max="2049" width="4.54296875" style="26" customWidth="1"/>
    <col min="2050" max="2050" width="1.54296875" style="26" customWidth="1"/>
    <col min="2051" max="2051" width="46" style="26" customWidth="1"/>
    <col min="2052" max="2052" width="1.54296875" style="26" customWidth="1"/>
    <col min="2053" max="2053" width="34" style="26" customWidth="1"/>
    <col min="2054" max="2054" width="1.54296875" style="26" customWidth="1"/>
    <col min="2055" max="2055" width="16" style="26" customWidth="1"/>
    <col min="2056" max="2056" width="1.54296875" style="26" customWidth="1"/>
    <col min="2057" max="2057" width="14" style="26" customWidth="1"/>
    <col min="2058" max="2058" width="1.54296875" style="26" customWidth="1"/>
    <col min="2059" max="2059" width="11.54296875" style="26" customWidth="1"/>
    <col min="2060" max="2060" width="2.54296875" style="26" customWidth="1"/>
    <col min="2061" max="2061" width="35.453125" style="26" bestFit="1" customWidth="1"/>
    <col min="2062" max="2062" width="20.453125" style="26" customWidth="1"/>
    <col min="2063" max="2304" width="8.7265625" style="26"/>
    <col min="2305" max="2305" width="4.54296875" style="26" customWidth="1"/>
    <col min="2306" max="2306" width="1.54296875" style="26" customWidth="1"/>
    <col min="2307" max="2307" width="46" style="26" customWidth="1"/>
    <col min="2308" max="2308" width="1.54296875" style="26" customWidth="1"/>
    <col min="2309" max="2309" width="34" style="26" customWidth="1"/>
    <col min="2310" max="2310" width="1.54296875" style="26" customWidth="1"/>
    <col min="2311" max="2311" width="16" style="26" customWidth="1"/>
    <col min="2312" max="2312" width="1.54296875" style="26" customWidth="1"/>
    <col min="2313" max="2313" width="14" style="26" customWidth="1"/>
    <col min="2314" max="2314" width="1.54296875" style="26" customWidth="1"/>
    <col min="2315" max="2315" width="11.54296875" style="26" customWidth="1"/>
    <col min="2316" max="2316" width="2.54296875" style="26" customWidth="1"/>
    <col min="2317" max="2317" width="35.453125" style="26" bestFit="1" customWidth="1"/>
    <col min="2318" max="2318" width="20.453125" style="26" customWidth="1"/>
    <col min="2319" max="2560" width="8.7265625" style="26"/>
    <col min="2561" max="2561" width="4.54296875" style="26" customWidth="1"/>
    <col min="2562" max="2562" width="1.54296875" style="26" customWidth="1"/>
    <col min="2563" max="2563" width="46" style="26" customWidth="1"/>
    <col min="2564" max="2564" width="1.54296875" style="26" customWidth="1"/>
    <col min="2565" max="2565" width="34" style="26" customWidth="1"/>
    <col min="2566" max="2566" width="1.54296875" style="26" customWidth="1"/>
    <col min="2567" max="2567" width="16" style="26" customWidth="1"/>
    <col min="2568" max="2568" width="1.54296875" style="26" customWidth="1"/>
    <col min="2569" max="2569" width="14" style="26" customWidth="1"/>
    <col min="2570" max="2570" width="1.54296875" style="26" customWidth="1"/>
    <col min="2571" max="2571" width="11.54296875" style="26" customWidth="1"/>
    <col min="2572" max="2572" width="2.54296875" style="26" customWidth="1"/>
    <col min="2573" max="2573" width="35.453125" style="26" bestFit="1" customWidth="1"/>
    <col min="2574" max="2574" width="20.453125" style="26" customWidth="1"/>
    <col min="2575" max="2816" width="8.7265625" style="26"/>
    <col min="2817" max="2817" width="4.54296875" style="26" customWidth="1"/>
    <col min="2818" max="2818" width="1.54296875" style="26" customWidth="1"/>
    <col min="2819" max="2819" width="46" style="26" customWidth="1"/>
    <col min="2820" max="2820" width="1.54296875" style="26" customWidth="1"/>
    <col min="2821" max="2821" width="34" style="26" customWidth="1"/>
    <col min="2822" max="2822" width="1.54296875" style="26" customWidth="1"/>
    <col min="2823" max="2823" width="16" style="26" customWidth="1"/>
    <col min="2824" max="2824" width="1.54296875" style="26" customWidth="1"/>
    <col min="2825" max="2825" width="14" style="26" customWidth="1"/>
    <col min="2826" max="2826" width="1.54296875" style="26" customWidth="1"/>
    <col min="2827" max="2827" width="11.54296875" style="26" customWidth="1"/>
    <col min="2828" max="2828" width="2.54296875" style="26" customWidth="1"/>
    <col min="2829" max="2829" width="35.453125" style="26" bestFit="1" customWidth="1"/>
    <col min="2830" max="2830" width="20.453125" style="26" customWidth="1"/>
    <col min="2831" max="3072" width="8.7265625" style="26"/>
    <col min="3073" max="3073" width="4.54296875" style="26" customWidth="1"/>
    <col min="3074" max="3074" width="1.54296875" style="26" customWidth="1"/>
    <col min="3075" max="3075" width="46" style="26" customWidth="1"/>
    <col min="3076" max="3076" width="1.54296875" style="26" customWidth="1"/>
    <col min="3077" max="3077" width="34" style="26" customWidth="1"/>
    <col min="3078" max="3078" width="1.54296875" style="26" customWidth="1"/>
    <col min="3079" max="3079" width="16" style="26" customWidth="1"/>
    <col min="3080" max="3080" width="1.54296875" style="26" customWidth="1"/>
    <col min="3081" max="3081" width="14" style="26" customWidth="1"/>
    <col min="3082" max="3082" width="1.54296875" style="26" customWidth="1"/>
    <col min="3083" max="3083" width="11.54296875" style="26" customWidth="1"/>
    <col min="3084" max="3084" width="2.54296875" style="26" customWidth="1"/>
    <col min="3085" max="3085" width="35.453125" style="26" bestFit="1" customWidth="1"/>
    <col min="3086" max="3086" width="20.453125" style="26" customWidth="1"/>
    <col min="3087" max="3328" width="8.7265625" style="26"/>
    <col min="3329" max="3329" width="4.54296875" style="26" customWidth="1"/>
    <col min="3330" max="3330" width="1.54296875" style="26" customWidth="1"/>
    <col min="3331" max="3331" width="46" style="26" customWidth="1"/>
    <col min="3332" max="3332" width="1.54296875" style="26" customWidth="1"/>
    <col min="3333" max="3333" width="34" style="26" customWidth="1"/>
    <col min="3334" max="3334" width="1.54296875" style="26" customWidth="1"/>
    <col min="3335" max="3335" width="16" style="26" customWidth="1"/>
    <col min="3336" max="3336" width="1.54296875" style="26" customWidth="1"/>
    <col min="3337" max="3337" width="14" style="26" customWidth="1"/>
    <col min="3338" max="3338" width="1.54296875" style="26" customWidth="1"/>
    <col min="3339" max="3339" width="11.54296875" style="26" customWidth="1"/>
    <col min="3340" max="3340" width="2.54296875" style="26" customWidth="1"/>
    <col min="3341" max="3341" width="35.453125" style="26" bestFit="1" customWidth="1"/>
    <col min="3342" max="3342" width="20.453125" style="26" customWidth="1"/>
    <col min="3343" max="3584" width="8.7265625" style="26"/>
    <col min="3585" max="3585" width="4.54296875" style="26" customWidth="1"/>
    <col min="3586" max="3586" width="1.54296875" style="26" customWidth="1"/>
    <col min="3587" max="3587" width="46" style="26" customWidth="1"/>
    <col min="3588" max="3588" width="1.54296875" style="26" customWidth="1"/>
    <col min="3589" max="3589" width="34" style="26" customWidth="1"/>
    <col min="3590" max="3590" width="1.54296875" style="26" customWidth="1"/>
    <col min="3591" max="3591" width="16" style="26" customWidth="1"/>
    <col min="3592" max="3592" width="1.54296875" style="26" customWidth="1"/>
    <col min="3593" max="3593" width="14" style="26" customWidth="1"/>
    <col min="3594" max="3594" width="1.54296875" style="26" customWidth="1"/>
    <col min="3595" max="3595" width="11.54296875" style="26" customWidth="1"/>
    <col min="3596" max="3596" width="2.54296875" style="26" customWidth="1"/>
    <col min="3597" max="3597" width="35.453125" style="26" bestFit="1" customWidth="1"/>
    <col min="3598" max="3598" width="20.453125" style="26" customWidth="1"/>
    <col min="3599" max="3840" width="8.7265625" style="26"/>
    <col min="3841" max="3841" width="4.54296875" style="26" customWidth="1"/>
    <col min="3842" max="3842" width="1.54296875" style="26" customWidth="1"/>
    <col min="3843" max="3843" width="46" style="26" customWidth="1"/>
    <col min="3844" max="3844" width="1.54296875" style="26" customWidth="1"/>
    <col min="3845" max="3845" width="34" style="26" customWidth="1"/>
    <col min="3846" max="3846" width="1.54296875" style="26" customWidth="1"/>
    <col min="3847" max="3847" width="16" style="26" customWidth="1"/>
    <col min="3848" max="3848" width="1.54296875" style="26" customWidth="1"/>
    <col min="3849" max="3849" width="14" style="26" customWidth="1"/>
    <col min="3850" max="3850" width="1.54296875" style="26" customWidth="1"/>
    <col min="3851" max="3851" width="11.54296875" style="26" customWidth="1"/>
    <col min="3852" max="3852" width="2.54296875" style="26" customWidth="1"/>
    <col min="3853" max="3853" width="35.453125" style="26" bestFit="1" customWidth="1"/>
    <col min="3854" max="3854" width="20.453125" style="26" customWidth="1"/>
    <col min="3855" max="4096" width="8.7265625" style="26"/>
    <col min="4097" max="4097" width="4.54296875" style="26" customWidth="1"/>
    <col min="4098" max="4098" width="1.54296875" style="26" customWidth="1"/>
    <col min="4099" max="4099" width="46" style="26" customWidth="1"/>
    <col min="4100" max="4100" width="1.54296875" style="26" customWidth="1"/>
    <col min="4101" max="4101" width="34" style="26" customWidth="1"/>
    <col min="4102" max="4102" width="1.54296875" style="26" customWidth="1"/>
    <col min="4103" max="4103" width="16" style="26" customWidth="1"/>
    <col min="4104" max="4104" width="1.54296875" style="26" customWidth="1"/>
    <col min="4105" max="4105" width="14" style="26" customWidth="1"/>
    <col min="4106" max="4106" width="1.54296875" style="26" customWidth="1"/>
    <col min="4107" max="4107" width="11.54296875" style="26" customWidth="1"/>
    <col min="4108" max="4108" width="2.54296875" style="26" customWidth="1"/>
    <col min="4109" max="4109" width="35.453125" style="26" bestFit="1" customWidth="1"/>
    <col min="4110" max="4110" width="20.453125" style="26" customWidth="1"/>
    <col min="4111" max="4352" width="8.7265625" style="26"/>
    <col min="4353" max="4353" width="4.54296875" style="26" customWidth="1"/>
    <col min="4354" max="4354" width="1.54296875" style="26" customWidth="1"/>
    <col min="4355" max="4355" width="46" style="26" customWidth="1"/>
    <col min="4356" max="4356" width="1.54296875" style="26" customWidth="1"/>
    <col min="4357" max="4357" width="34" style="26" customWidth="1"/>
    <col min="4358" max="4358" width="1.54296875" style="26" customWidth="1"/>
    <col min="4359" max="4359" width="16" style="26" customWidth="1"/>
    <col min="4360" max="4360" width="1.54296875" style="26" customWidth="1"/>
    <col min="4361" max="4361" width="14" style="26" customWidth="1"/>
    <col min="4362" max="4362" width="1.54296875" style="26" customWidth="1"/>
    <col min="4363" max="4363" width="11.54296875" style="26" customWidth="1"/>
    <col min="4364" max="4364" width="2.54296875" style="26" customWidth="1"/>
    <col min="4365" max="4365" width="35.453125" style="26" bestFit="1" customWidth="1"/>
    <col min="4366" max="4366" width="20.453125" style="26" customWidth="1"/>
    <col min="4367" max="4608" width="8.7265625" style="26"/>
    <col min="4609" max="4609" width="4.54296875" style="26" customWidth="1"/>
    <col min="4610" max="4610" width="1.54296875" style="26" customWidth="1"/>
    <col min="4611" max="4611" width="46" style="26" customWidth="1"/>
    <col min="4612" max="4612" width="1.54296875" style="26" customWidth="1"/>
    <col min="4613" max="4613" width="34" style="26" customWidth="1"/>
    <col min="4614" max="4614" width="1.54296875" style="26" customWidth="1"/>
    <col min="4615" max="4615" width="16" style="26" customWidth="1"/>
    <col min="4616" max="4616" width="1.54296875" style="26" customWidth="1"/>
    <col min="4617" max="4617" width="14" style="26" customWidth="1"/>
    <col min="4618" max="4618" width="1.54296875" style="26" customWidth="1"/>
    <col min="4619" max="4619" width="11.54296875" style="26" customWidth="1"/>
    <col min="4620" max="4620" width="2.54296875" style="26" customWidth="1"/>
    <col min="4621" max="4621" width="35.453125" style="26" bestFit="1" customWidth="1"/>
    <col min="4622" max="4622" width="20.453125" style="26" customWidth="1"/>
    <col min="4623" max="4864" width="8.7265625" style="26"/>
    <col min="4865" max="4865" width="4.54296875" style="26" customWidth="1"/>
    <col min="4866" max="4866" width="1.54296875" style="26" customWidth="1"/>
    <col min="4867" max="4867" width="46" style="26" customWidth="1"/>
    <col min="4868" max="4868" width="1.54296875" style="26" customWidth="1"/>
    <col min="4869" max="4869" width="34" style="26" customWidth="1"/>
    <col min="4870" max="4870" width="1.54296875" style="26" customWidth="1"/>
    <col min="4871" max="4871" width="16" style="26" customWidth="1"/>
    <col min="4872" max="4872" width="1.54296875" style="26" customWidth="1"/>
    <col min="4873" max="4873" width="14" style="26" customWidth="1"/>
    <col min="4874" max="4874" width="1.54296875" style="26" customWidth="1"/>
    <col min="4875" max="4875" width="11.54296875" style="26" customWidth="1"/>
    <col min="4876" max="4876" width="2.54296875" style="26" customWidth="1"/>
    <col min="4877" max="4877" width="35.453125" style="26" bestFit="1" customWidth="1"/>
    <col min="4878" max="4878" width="20.453125" style="26" customWidth="1"/>
    <col min="4879" max="5120" width="8.7265625" style="26"/>
    <col min="5121" max="5121" width="4.54296875" style="26" customWidth="1"/>
    <col min="5122" max="5122" width="1.54296875" style="26" customWidth="1"/>
    <col min="5123" max="5123" width="46" style="26" customWidth="1"/>
    <col min="5124" max="5124" width="1.54296875" style="26" customWidth="1"/>
    <col min="5125" max="5125" width="34" style="26" customWidth="1"/>
    <col min="5126" max="5126" width="1.54296875" style="26" customWidth="1"/>
    <col min="5127" max="5127" width="16" style="26" customWidth="1"/>
    <col min="5128" max="5128" width="1.54296875" style="26" customWidth="1"/>
    <col min="5129" max="5129" width="14" style="26" customWidth="1"/>
    <col min="5130" max="5130" width="1.54296875" style="26" customWidth="1"/>
    <col min="5131" max="5131" width="11.54296875" style="26" customWidth="1"/>
    <col min="5132" max="5132" width="2.54296875" style="26" customWidth="1"/>
    <col min="5133" max="5133" width="35.453125" style="26" bestFit="1" customWidth="1"/>
    <col min="5134" max="5134" width="20.453125" style="26" customWidth="1"/>
    <col min="5135" max="5376" width="8.7265625" style="26"/>
    <col min="5377" max="5377" width="4.54296875" style="26" customWidth="1"/>
    <col min="5378" max="5378" width="1.54296875" style="26" customWidth="1"/>
    <col min="5379" max="5379" width="46" style="26" customWidth="1"/>
    <col min="5380" max="5380" width="1.54296875" style="26" customWidth="1"/>
    <col min="5381" max="5381" width="34" style="26" customWidth="1"/>
    <col min="5382" max="5382" width="1.54296875" style="26" customWidth="1"/>
    <col min="5383" max="5383" width="16" style="26" customWidth="1"/>
    <col min="5384" max="5384" width="1.54296875" style="26" customWidth="1"/>
    <col min="5385" max="5385" width="14" style="26" customWidth="1"/>
    <col min="5386" max="5386" width="1.54296875" style="26" customWidth="1"/>
    <col min="5387" max="5387" width="11.54296875" style="26" customWidth="1"/>
    <col min="5388" max="5388" width="2.54296875" style="26" customWidth="1"/>
    <col min="5389" max="5389" width="35.453125" style="26" bestFit="1" customWidth="1"/>
    <col min="5390" max="5390" width="20.453125" style="26" customWidth="1"/>
    <col min="5391" max="5632" width="8.7265625" style="26"/>
    <col min="5633" max="5633" width="4.54296875" style="26" customWidth="1"/>
    <col min="5634" max="5634" width="1.54296875" style="26" customWidth="1"/>
    <col min="5635" max="5635" width="46" style="26" customWidth="1"/>
    <col min="5636" max="5636" width="1.54296875" style="26" customWidth="1"/>
    <col min="5637" max="5637" width="34" style="26" customWidth="1"/>
    <col min="5638" max="5638" width="1.54296875" style="26" customWidth="1"/>
    <col min="5639" max="5639" width="16" style="26" customWidth="1"/>
    <col min="5640" max="5640" width="1.54296875" style="26" customWidth="1"/>
    <col min="5641" max="5641" width="14" style="26" customWidth="1"/>
    <col min="5642" max="5642" width="1.54296875" style="26" customWidth="1"/>
    <col min="5643" max="5643" width="11.54296875" style="26" customWidth="1"/>
    <col min="5644" max="5644" width="2.54296875" style="26" customWidth="1"/>
    <col min="5645" max="5645" width="35.453125" style="26" bestFit="1" customWidth="1"/>
    <col min="5646" max="5646" width="20.453125" style="26" customWidth="1"/>
    <col min="5647" max="5888" width="8.7265625" style="26"/>
    <col min="5889" max="5889" width="4.54296875" style="26" customWidth="1"/>
    <col min="5890" max="5890" width="1.54296875" style="26" customWidth="1"/>
    <col min="5891" max="5891" width="46" style="26" customWidth="1"/>
    <col min="5892" max="5892" width="1.54296875" style="26" customWidth="1"/>
    <col min="5893" max="5893" width="34" style="26" customWidth="1"/>
    <col min="5894" max="5894" width="1.54296875" style="26" customWidth="1"/>
    <col min="5895" max="5895" width="16" style="26" customWidth="1"/>
    <col min="5896" max="5896" width="1.54296875" style="26" customWidth="1"/>
    <col min="5897" max="5897" width="14" style="26" customWidth="1"/>
    <col min="5898" max="5898" width="1.54296875" style="26" customWidth="1"/>
    <col min="5899" max="5899" width="11.54296875" style="26" customWidth="1"/>
    <col min="5900" max="5900" width="2.54296875" style="26" customWidth="1"/>
    <col min="5901" max="5901" width="35.453125" style="26" bestFit="1" customWidth="1"/>
    <col min="5902" max="5902" width="20.453125" style="26" customWidth="1"/>
    <col min="5903" max="6144" width="8.7265625" style="26"/>
    <col min="6145" max="6145" width="4.54296875" style="26" customWidth="1"/>
    <col min="6146" max="6146" width="1.54296875" style="26" customWidth="1"/>
    <col min="6147" max="6147" width="46" style="26" customWidth="1"/>
    <col min="6148" max="6148" width="1.54296875" style="26" customWidth="1"/>
    <col min="6149" max="6149" width="34" style="26" customWidth="1"/>
    <col min="6150" max="6150" width="1.54296875" style="26" customWidth="1"/>
    <col min="6151" max="6151" width="16" style="26" customWidth="1"/>
    <col min="6152" max="6152" width="1.54296875" style="26" customWidth="1"/>
    <col min="6153" max="6153" width="14" style="26" customWidth="1"/>
    <col min="6154" max="6154" width="1.54296875" style="26" customWidth="1"/>
    <col min="6155" max="6155" width="11.54296875" style="26" customWidth="1"/>
    <col min="6156" max="6156" width="2.54296875" style="26" customWidth="1"/>
    <col min="6157" max="6157" width="35.453125" style="26" bestFit="1" customWidth="1"/>
    <col min="6158" max="6158" width="20.453125" style="26" customWidth="1"/>
    <col min="6159" max="6400" width="8.7265625" style="26"/>
    <col min="6401" max="6401" width="4.54296875" style="26" customWidth="1"/>
    <col min="6402" max="6402" width="1.54296875" style="26" customWidth="1"/>
    <col min="6403" max="6403" width="46" style="26" customWidth="1"/>
    <col min="6404" max="6404" width="1.54296875" style="26" customWidth="1"/>
    <col min="6405" max="6405" width="34" style="26" customWidth="1"/>
    <col min="6406" max="6406" width="1.54296875" style="26" customWidth="1"/>
    <col min="6407" max="6407" width="16" style="26" customWidth="1"/>
    <col min="6408" max="6408" width="1.54296875" style="26" customWidth="1"/>
    <col min="6409" max="6409" width="14" style="26" customWidth="1"/>
    <col min="6410" max="6410" width="1.54296875" style="26" customWidth="1"/>
    <col min="6411" max="6411" width="11.54296875" style="26" customWidth="1"/>
    <col min="6412" max="6412" width="2.54296875" style="26" customWidth="1"/>
    <col min="6413" max="6413" width="35.453125" style="26" bestFit="1" customWidth="1"/>
    <col min="6414" max="6414" width="20.453125" style="26" customWidth="1"/>
    <col min="6415" max="6656" width="8.7265625" style="26"/>
    <col min="6657" max="6657" width="4.54296875" style="26" customWidth="1"/>
    <col min="6658" max="6658" width="1.54296875" style="26" customWidth="1"/>
    <col min="6659" max="6659" width="46" style="26" customWidth="1"/>
    <col min="6660" max="6660" width="1.54296875" style="26" customWidth="1"/>
    <col min="6661" max="6661" width="34" style="26" customWidth="1"/>
    <col min="6662" max="6662" width="1.54296875" style="26" customWidth="1"/>
    <col min="6663" max="6663" width="16" style="26" customWidth="1"/>
    <col min="6664" max="6664" width="1.54296875" style="26" customWidth="1"/>
    <col min="6665" max="6665" width="14" style="26" customWidth="1"/>
    <col min="6666" max="6666" width="1.54296875" style="26" customWidth="1"/>
    <col min="6667" max="6667" width="11.54296875" style="26" customWidth="1"/>
    <col min="6668" max="6668" width="2.54296875" style="26" customWidth="1"/>
    <col min="6669" max="6669" width="35.453125" style="26" bestFit="1" customWidth="1"/>
    <col min="6670" max="6670" width="20.453125" style="26" customWidth="1"/>
    <col min="6671" max="6912" width="8.7265625" style="26"/>
    <col min="6913" max="6913" width="4.54296875" style="26" customWidth="1"/>
    <col min="6914" max="6914" width="1.54296875" style="26" customWidth="1"/>
    <col min="6915" max="6915" width="46" style="26" customWidth="1"/>
    <col min="6916" max="6916" width="1.54296875" style="26" customWidth="1"/>
    <col min="6917" max="6917" width="34" style="26" customWidth="1"/>
    <col min="6918" max="6918" width="1.54296875" style="26" customWidth="1"/>
    <col min="6919" max="6919" width="16" style="26" customWidth="1"/>
    <col min="6920" max="6920" width="1.54296875" style="26" customWidth="1"/>
    <col min="6921" max="6921" width="14" style="26" customWidth="1"/>
    <col min="6922" max="6922" width="1.54296875" style="26" customWidth="1"/>
    <col min="6923" max="6923" width="11.54296875" style="26" customWidth="1"/>
    <col min="6924" max="6924" width="2.54296875" style="26" customWidth="1"/>
    <col min="6925" max="6925" width="35.453125" style="26" bestFit="1" customWidth="1"/>
    <col min="6926" max="6926" width="20.453125" style="26" customWidth="1"/>
    <col min="6927" max="7168" width="8.7265625" style="26"/>
    <col min="7169" max="7169" width="4.54296875" style="26" customWidth="1"/>
    <col min="7170" max="7170" width="1.54296875" style="26" customWidth="1"/>
    <col min="7171" max="7171" width="46" style="26" customWidth="1"/>
    <col min="7172" max="7172" width="1.54296875" style="26" customWidth="1"/>
    <col min="7173" max="7173" width="34" style="26" customWidth="1"/>
    <col min="7174" max="7174" width="1.54296875" style="26" customWidth="1"/>
    <col min="7175" max="7175" width="16" style="26" customWidth="1"/>
    <col min="7176" max="7176" width="1.54296875" style="26" customWidth="1"/>
    <col min="7177" max="7177" width="14" style="26" customWidth="1"/>
    <col min="7178" max="7178" width="1.54296875" style="26" customWidth="1"/>
    <col min="7179" max="7179" width="11.54296875" style="26" customWidth="1"/>
    <col min="7180" max="7180" width="2.54296875" style="26" customWidth="1"/>
    <col min="7181" max="7181" width="35.453125" style="26" bestFit="1" customWidth="1"/>
    <col min="7182" max="7182" width="20.453125" style="26" customWidth="1"/>
    <col min="7183" max="7424" width="8.7265625" style="26"/>
    <col min="7425" max="7425" width="4.54296875" style="26" customWidth="1"/>
    <col min="7426" max="7426" width="1.54296875" style="26" customWidth="1"/>
    <col min="7427" max="7427" width="46" style="26" customWidth="1"/>
    <col min="7428" max="7428" width="1.54296875" style="26" customWidth="1"/>
    <col min="7429" max="7429" width="34" style="26" customWidth="1"/>
    <col min="7430" max="7430" width="1.54296875" style="26" customWidth="1"/>
    <col min="7431" max="7431" width="16" style="26" customWidth="1"/>
    <col min="7432" max="7432" width="1.54296875" style="26" customWidth="1"/>
    <col min="7433" max="7433" width="14" style="26" customWidth="1"/>
    <col min="7434" max="7434" width="1.54296875" style="26" customWidth="1"/>
    <col min="7435" max="7435" width="11.54296875" style="26" customWidth="1"/>
    <col min="7436" max="7436" width="2.54296875" style="26" customWidth="1"/>
    <col min="7437" max="7437" width="35.453125" style="26" bestFit="1" customWidth="1"/>
    <col min="7438" max="7438" width="20.453125" style="26" customWidth="1"/>
    <col min="7439" max="7680" width="8.7265625" style="26"/>
    <col min="7681" max="7681" width="4.54296875" style="26" customWidth="1"/>
    <col min="7682" max="7682" width="1.54296875" style="26" customWidth="1"/>
    <col min="7683" max="7683" width="46" style="26" customWidth="1"/>
    <col min="7684" max="7684" width="1.54296875" style="26" customWidth="1"/>
    <col min="7685" max="7685" width="34" style="26" customWidth="1"/>
    <col min="7686" max="7686" width="1.54296875" style="26" customWidth="1"/>
    <col min="7687" max="7687" width="16" style="26" customWidth="1"/>
    <col min="7688" max="7688" width="1.54296875" style="26" customWidth="1"/>
    <col min="7689" max="7689" width="14" style="26" customWidth="1"/>
    <col min="7690" max="7690" width="1.54296875" style="26" customWidth="1"/>
    <col min="7691" max="7691" width="11.54296875" style="26" customWidth="1"/>
    <col min="7692" max="7692" width="2.54296875" style="26" customWidth="1"/>
    <col min="7693" max="7693" width="35.453125" style="26" bestFit="1" customWidth="1"/>
    <col min="7694" max="7694" width="20.453125" style="26" customWidth="1"/>
    <col min="7695" max="7936" width="8.7265625" style="26"/>
    <col min="7937" max="7937" width="4.54296875" style="26" customWidth="1"/>
    <col min="7938" max="7938" width="1.54296875" style="26" customWidth="1"/>
    <col min="7939" max="7939" width="46" style="26" customWidth="1"/>
    <col min="7940" max="7940" width="1.54296875" style="26" customWidth="1"/>
    <col min="7941" max="7941" width="34" style="26" customWidth="1"/>
    <col min="7942" max="7942" width="1.54296875" style="26" customWidth="1"/>
    <col min="7943" max="7943" width="16" style="26" customWidth="1"/>
    <col min="7944" max="7944" width="1.54296875" style="26" customWidth="1"/>
    <col min="7945" max="7945" width="14" style="26" customWidth="1"/>
    <col min="7946" max="7946" width="1.54296875" style="26" customWidth="1"/>
    <col min="7947" max="7947" width="11.54296875" style="26" customWidth="1"/>
    <col min="7948" max="7948" width="2.54296875" style="26" customWidth="1"/>
    <col min="7949" max="7949" width="35.453125" style="26" bestFit="1" customWidth="1"/>
    <col min="7950" max="7950" width="20.453125" style="26" customWidth="1"/>
    <col min="7951" max="8192" width="8.7265625" style="26"/>
    <col min="8193" max="8193" width="4.54296875" style="26" customWidth="1"/>
    <col min="8194" max="8194" width="1.54296875" style="26" customWidth="1"/>
    <col min="8195" max="8195" width="46" style="26" customWidth="1"/>
    <col min="8196" max="8196" width="1.54296875" style="26" customWidth="1"/>
    <col min="8197" max="8197" width="34" style="26" customWidth="1"/>
    <col min="8198" max="8198" width="1.54296875" style="26" customWidth="1"/>
    <col min="8199" max="8199" width="16" style="26" customWidth="1"/>
    <col min="8200" max="8200" width="1.54296875" style="26" customWidth="1"/>
    <col min="8201" max="8201" width="14" style="26" customWidth="1"/>
    <col min="8202" max="8202" width="1.54296875" style="26" customWidth="1"/>
    <col min="8203" max="8203" width="11.54296875" style="26" customWidth="1"/>
    <col min="8204" max="8204" width="2.54296875" style="26" customWidth="1"/>
    <col min="8205" max="8205" width="35.453125" style="26" bestFit="1" customWidth="1"/>
    <col min="8206" max="8206" width="20.453125" style="26" customWidth="1"/>
    <col min="8207" max="8448" width="8.7265625" style="26"/>
    <col min="8449" max="8449" width="4.54296875" style="26" customWidth="1"/>
    <col min="8450" max="8450" width="1.54296875" style="26" customWidth="1"/>
    <col min="8451" max="8451" width="46" style="26" customWidth="1"/>
    <col min="8452" max="8452" width="1.54296875" style="26" customWidth="1"/>
    <col min="8453" max="8453" width="34" style="26" customWidth="1"/>
    <col min="8454" max="8454" width="1.54296875" style="26" customWidth="1"/>
    <col min="8455" max="8455" width="16" style="26" customWidth="1"/>
    <col min="8456" max="8456" width="1.54296875" style="26" customWidth="1"/>
    <col min="8457" max="8457" width="14" style="26" customWidth="1"/>
    <col min="8458" max="8458" width="1.54296875" style="26" customWidth="1"/>
    <col min="8459" max="8459" width="11.54296875" style="26" customWidth="1"/>
    <col min="8460" max="8460" width="2.54296875" style="26" customWidth="1"/>
    <col min="8461" max="8461" width="35.453125" style="26" bestFit="1" customWidth="1"/>
    <col min="8462" max="8462" width="20.453125" style="26" customWidth="1"/>
    <col min="8463" max="8704" width="8.7265625" style="26"/>
    <col min="8705" max="8705" width="4.54296875" style="26" customWidth="1"/>
    <col min="8706" max="8706" width="1.54296875" style="26" customWidth="1"/>
    <col min="8707" max="8707" width="46" style="26" customWidth="1"/>
    <col min="8708" max="8708" width="1.54296875" style="26" customWidth="1"/>
    <col min="8709" max="8709" width="34" style="26" customWidth="1"/>
    <col min="8710" max="8710" width="1.54296875" style="26" customWidth="1"/>
    <col min="8711" max="8711" width="16" style="26" customWidth="1"/>
    <col min="8712" max="8712" width="1.54296875" style="26" customWidth="1"/>
    <col min="8713" max="8713" width="14" style="26" customWidth="1"/>
    <col min="8714" max="8714" width="1.54296875" style="26" customWidth="1"/>
    <col min="8715" max="8715" width="11.54296875" style="26" customWidth="1"/>
    <col min="8716" max="8716" width="2.54296875" style="26" customWidth="1"/>
    <col min="8717" max="8717" width="35.453125" style="26" bestFit="1" customWidth="1"/>
    <col min="8718" max="8718" width="20.453125" style="26" customWidth="1"/>
    <col min="8719" max="8960" width="8.7265625" style="26"/>
    <col min="8961" max="8961" width="4.54296875" style="26" customWidth="1"/>
    <col min="8962" max="8962" width="1.54296875" style="26" customWidth="1"/>
    <col min="8963" max="8963" width="46" style="26" customWidth="1"/>
    <col min="8964" max="8964" width="1.54296875" style="26" customWidth="1"/>
    <col min="8965" max="8965" width="34" style="26" customWidth="1"/>
    <col min="8966" max="8966" width="1.54296875" style="26" customWidth="1"/>
    <col min="8967" max="8967" width="16" style="26" customWidth="1"/>
    <col min="8968" max="8968" width="1.54296875" style="26" customWidth="1"/>
    <col min="8969" max="8969" width="14" style="26" customWidth="1"/>
    <col min="8970" max="8970" width="1.54296875" style="26" customWidth="1"/>
    <col min="8971" max="8971" width="11.54296875" style="26" customWidth="1"/>
    <col min="8972" max="8972" width="2.54296875" style="26" customWidth="1"/>
    <col min="8973" max="8973" width="35.453125" style="26" bestFit="1" customWidth="1"/>
    <col min="8974" max="8974" width="20.453125" style="26" customWidth="1"/>
    <col min="8975" max="9216" width="8.7265625" style="26"/>
    <col min="9217" max="9217" width="4.54296875" style="26" customWidth="1"/>
    <col min="9218" max="9218" width="1.54296875" style="26" customWidth="1"/>
    <col min="9219" max="9219" width="46" style="26" customWidth="1"/>
    <col min="9220" max="9220" width="1.54296875" style="26" customWidth="1"/>
    <col min="9221" max="9221" width="34" style="26" customWidth="1"/>
    <col min="9222" max="9222" width="1.54296875" style="26" customWidth="1"/>
    <col min="9223" max="9223" width="16" style="26" customWidth="1"/>
    <col min="9224" max="9224" width="1.54296875" style="26" customWidth="1"/>
    <col min="9225" max="9225" width="14" style="26" customWidth="1"/>
    <col min="9226" max="9226" width="1.54296875" style="26" customWidth="1"/>
    <col min="9227" max="9227" width="11.54296875" style="26" customWidth="1"/>
    <col min="9228" max="9228" width="2.54296875" style="26" customWidth="1"/>
    <col min="9229" max="9229" width="35.453125" style="26" bestFit="1" customWidth="1"/>
    <col min="9230" max="9230" width="20.453125" style="26" customWidth="1"/>
    <col min="9231" max="9472" width="8.7265625" style="26"/>
    <col min="9473" max="9473" width="4.54296875" style="26" customWidth="1"/>
    <col min="9474" max="9474" width="1.54296875" style="26" customWidth="1"/>
    <col min="9475" max="9475" width="46" style="26" customWidth="1"/>
    <col min="9476" max="9476" width="1.54296875" style="26" customWidth="1"/>
    <col min="9477" max="9477" width="34" style="26" customWidth="1"/>
    <col min="9478" max="9478" width="1.54296875" style="26" customWidth="1"/>
    <col min="9479" max="9479" width="16" style="26" customWidth="1"/>
    <col min="9480" max="9480" width="1.54296875" style="26" customWidth="1"/>
    <col min="9481" max="9481" width="14" style="26" customWidth="1"/>
    <col min="9482" max="9482" width="1.54296875" style="26" customWidth="1"/>
    <col min="9483" max="9483" width="11.54296875" style="26" customWidth="1"/>
    <col min="9484" max="9484" width="2.54296875" style="26" customWidth="1"/>
    <col min="9485" max="9485" width="35.453125" style="26" bestFit="1" customWidth="1"/>
    <col min="9486" max="9486" width="20.453125" style="26" customWidth="1"/>
    <col min="9487" max="9728" width="8.7265625" style="26"/>
    <col min="9729" max="9729" width="4.54296875" style="26" customWidth="1"/>
    <col min="9730" max="9730" width="1.54296875" style="26" customWidth="1"/>
    <col min="9731" max="9731" width="46" style="26" customWidth="1"/>
    <col min="9732" max="9732" width="1.54296875" style="26" customWidth="1"/>
    <col min="9733" max="9733" width="34" style="26" customWidth="1"/>
    <col min="9734" max="9734" width="1.54296875" style="26" customWidth="1"/>
    <col min="9735" max="9735" width="16" style="26" customWidth="1"/>
    <col min="9736" max="9736" width="1.54296875" style="26" customWidth="1"/>
    <col min="9737" max="9737" width="14" style="26" customWidth="1"/>
    <col min="9738" max="9738" width="1.54296875" style="26" customWidth="1"/>
    <col min="9739" max="9739" width="11.54296875" style="26" customWidth="1"/>
    <col min="9740" max="9740" width="2.54296875" style="26" customWidth="1"/>
    <col min="9741" max="9741" width="35.453125" style="26" bestFit="1" customWidth="1"/>
    <col min="9742" max="9742" width="20.453125" style="26" customWidth="1"/>
    <col min="9743" max="9984" width="8.7265625" style="26"/>
    <col min="9985" max="9985" width="4.54296875" style="26" customWidth="1"/>
    <col min="9986" max="9986" width="1.54296875" style="26" customWidth="1"/>
    <col min="9987" max="9987" width="46" style="26" customWidth="1"/>
    <col min="9988" max="9988" width="1.54296875" style="26" customWidth="1"/>
    <col min="9989" max="9989" width="34" style="26" customWidth="1"/>
    <col min="9990" max="9990" width="1.54296875" style="26" customWidth="1"/>
    <col min="9991" max="9991" width="16" style="26" customWidth="1"/>
    <col min="9992" max="9992" width="1.54296875" style="26" customWidth="1"/>
    <col min="9993" max="9993" width="14" style="26" customWidth="1"/>
    <col min="9994" max="9994" width="1.54296875" style="26" customWidth="1"/>
    <col min="9995" max="9995" width="11.54296875" style="26" customWidth="1"/>
    <col min="9996" max="9996" width="2.54296875" style="26" customWidth="1"/>
    <col min="9997" max="9997" width="35.453125" style="26" bestFit="1" customWidth="1"/>
    <col min="9998" max="9998" width="20.453125" style="26" customWidth="1"/>
    <col min="9999" max="10240" width="8.7265625" style="26"/>
    <col min="10241" max="10241" width="4.54296875" style="26" customWidth="1"/>
    <col min="10242" max="10242" width="1.54296875" style="26" customWidth="1"/>
    <col min="10243" max="10243" width="46" style="26" customWidth="1"/>
    <col min="10244" max="10244" width="1.54296875" style="26" customWidth="1"/>
    <col min="10245" max="10245" width="34" style="26" customWidth="1"/>
    <col min="10246" max="10246" width="1.54296875" style="26" customWidth="1"/>
    <col min="10247" max="10247" width="16" style="26" customWidth="1"/>
    <col min="10248" max="10248" width="1.54296875" style="26" customWidth="1"/>
    <col min="10249" max="10249" width="14" style="26" customWidth="1"/>
    <col min="10250" max="10250" width="1.54296875" style="26" customWidth="1"/>
    <col min="10251" max="10251" width="11.54296875" style="26" customWidth="1"/>
    <col min="10252" max="10252" width="2.54296875" style="26" customWidth="1"/>
    <col min="10253" max="10253" width="35.453125" style="26" bestFit="1" customWidth="1"/>
    <col min="10254" max="10254" width="20.453125" style="26" customWidth="1"/>
    <col min="10255" max="10496" width="8.7265625" style="26"/>
    <col min="10497" max="10497" width="4.54296875" style="26" customWidth="1"/>
    <col min="10498" max="10498" width="1.54296875" style="26" customWidth="1"/>
    <col min="10499" max="10499" width="46" style="26" customWidth="1"/>
    <col min="10500" max="10500" width="1.54296875" style="26" customWidth="1"/>
    <col min="10501" max="10501" width="34" style="26" customWidth="1"/>
    <col min="10502" max="10502" width="1.54296875" style="26" customWidth="1"/>
    <col min="10503" max="10503" width="16" style="26" customWidth="1"/>
    <col min="10504" max="10504" width="1.54296875" style="26" customWidth="1"/>
    <col min="10505" max="10505" width="14" style="26" customWidth="1"/>
    <col min="10506" max="10506" width="1.54296875" style="26" customWidth="1"/>
    <col min="10507" max="10507" width="11.54296875" style="26" customWidth="1"/>
    <col min="10508" max="10508" width="2.54296875" style="26" customWidth="1"/>
    <col min="10509" max="10509" width="35.453125" style="26" bestFit="1" customWidth="1"/>
    <col min="10510" max="10510" width="20.453125" style="26" customWidth="1"/>
    <col min="10511" max="10752" width="8.7265625" style="26"/>
    <col min="10753" max="10753" width="4.54296875" style="26" customWidth="1"/>
    <col min="10754" max="10754" width="1.54296875" style="26" customWidth="1"/>
    <col min="10755" max="10755" width="46" style="26" customWidth="1"/>
    <col min="10756" max="10756" width="1.54296875" style="26" customWidth="1"/>
    <col min="10757" max="10757" width="34" style="26" customWidth="1"/>
    <col min="10758" max="10758" width="1.54296875" style="26" customWidth="1"/>
    <col min="10759" max="10759" width="16" style="26" customWidth="1"/>
    <col min="10760" max="10760" width="1.54296875" style="26" customWidth="1"/>
    <col min="10761" max="10761" width="14" style="26" customWidth="1"/>
    <col min="10762" max="10762" width="1.54296875" style="26" customWidth="1"/>
    <col min="10763" max="10763" width="11.54296875" style="26" customWidth="1"/>
    <col min="10764" max="10764" width="2.54296875" style="26" customWidth="1"/>
    <col min="10765" max="10765" width="35.453125" style="26" bestFit="1" customWidth="1"/>
    <col min="10766" max="10766" width="20.453125" style="26" customWidth="1"/>
    <col min="10767" max="11008" width="8.7265625" style="26"/>
    <col min="11009" max="11009" width="4.54296875" style="26" customWidth="1"/>
    <col min="11010" max="11010" width="1.54296875" style="26" customWidth="1"/>
    <col min="11011" max="11011" width="46" style="26" customWidth="1"/>
    <col min="11012" max="11012" width="1.54296875" style="26" customWidth="1"/>
    <col min="11013" max="11013" width="34" style="26" customWidth="1"/>
    <col min="11014" max="11014" width="1.54296875" style="26" customWidth="1"/>
    <col min="11015" max="11015" width="16" style="26" customWidth="1"/>
    <col min="11016" max="11016" width="1.54296875" style="26" customWidth="1"/>
    <col min="11017" max="11017" width="14" style="26" customWidth="1"/>
    <col min="11018" max="11018" width="1.54296875" style="26" customWidth="1"/>
    <col min="11019" max="11019" width="11.54296875" style="26" customWidth="1"/>
    <col min="11020" max="11020" width="2.54296875" style="26" customWidth="1"/>
    <col min="11021" max="11021" width="35.453125" style="26" bestFit="1" customWidth="1"/>
    <col min="11022" max="11022" width="20.453125" style="26" customWidth="1"/>
    <col min="11023" max="11264" width="8.7265625" style="26"/>
    <col min="11265" max="11265" width="4.54296875" style="26" customWidth="1"/>
    <col min="11266" max="11266" width="1.54296875" style="26" customWidth="1"/>
    <col min="11267" max="11267" width="46" style="26" customWidth="1"/>
    <col min="11268" max="11268" width="1.54296875" style="26" customWidth="1"/>
    <col min="11269" max="11269" width="34" style="26" customWidth="1"/>
    <col min="11270" max="11270" width="1.54296875" style="26" customWidth="1"/>
    <col min="11271" max="11271" width="16" style="26" customWidth="1"/>
    <col min="11272" max="11272" width="1.54296875" style="26" customWidth="1"/>
    <col min="11273" max="11273" width="14" style="26" customWidth="1"/>
    <col min="11274" max="11274" width="1.54296875" style="26" customWidth="1"/>
    <col min="11275" max="11275" width="11.54296875" style="26" customWidth="1"/>
    <col min="11276" max="11276" width="2.54296875" style="26" customWidth="1"/>
    <col min="11277" max="11277" width="35.453125" style="26" bestFit="1" customWidth="1"/>
    <col min="11278" max="11278" width="20.453125" style="26" customWidth="1"/>
    <col min="11279" max="11520" width="8.7265625" style="26"/>
    <col min="11521" max="11521" width="4.54296875" style="26" customWidth="1"/>
    <col min="11522" max="11522" width="1.54296875" style="26" customWidth="1"/>
    <col min="11523" max="11523" width="46" style="26" customWidth="1"/>
    <col min="11524" max="11524" width="1.54296875" style="26" customWidth="1"/>
    <col min="11525" max="11525" width="34" style="26" customWidth="1"/>
    <col min="11526" max="11526" width="1.54296875" style="26" customWidth="1"/>
    <col min="11527" max="11527" width="16" style="26" customWidth="1"/>
    <col min="11528" max="11528" width="1.54296875" style="26" customWidth="1"/>
    <col min="11529" max="11529" width="14" style="26" customWidth="1"/>
    <col min="11530" max="11530" width="1.54296875" style="26" customWidth="1"/>
    <col min="11531" max="11531" width="11.54296875" style="26" customWidth="1"/>
    <col min="11532" max="11532" width="2.54296875" style="26" customWidth="1"/>
    <col min="11533" max="11533" width="35.453125" style="26" bestFit="1" customWidth="1"/>
    <col min="11534" max="11534" width="20.453125" style="26" customWidth="1"/>
    <col min="11535" max="11776" width="8.7265625" style="26"/>
    <col min="11777" max="11777" width="4.54296875" style="26" customWidth="1"/>
    <col min="11778" max="11778" width="1.54296875" style="26" customWidth="1"/>
    <col min="11779" max="11779" width="46" style="26" customWidth="1"/>
    <col min="11780" max="11780" width="1.54296875" style="26" customWidth="1"/>
    <col min="11781" max="11781" width="34" style="26" customWidth="1"/>
    <col min="11782" max="11782" width="1.54296875" style="26" customWidth="1"/>
    <col min="11783" max="11783" width="16" style="26" customWidth="1"/>
    <col min="11784" max="11784" width="1.54296875" style="26" customWidth="1"/>
    <col min="11785" max="11785" width="14" style="26" customWidth="1"/>
    <col min="11786" max="11786" width="1.54296875" style="26" customWidth="1"/>
    <col min="11787" max="11787" width="11.54296875" style="26" customWidth="1"/>
    <col min="11788" max="11788" width="2.54296875" style="26" customWidth="1"/>
    <col min="11789" max="11789" width="35.453125" style="26" bestFit="1" customWidth="1"/>
    <col min="11790" max="11790" width="20.453125" style="26" customWidth="1"/>
    <col min="11791" max="12032" width="8.7265625" style="26"/>
    <col min="12033" max="12033" width="4.54296875" style="26" customWidth="1"/>
    <col min="12034" max="12034" width="1.54296875" style="26" customWidth="1"/>
    <col min="12035" max="12035" width="46" style="26" customWidth="1"/>
    <col min="12036" max="12036" width="1.54296875" style="26" customWidth="1"/>
    <col min="12037" max="12037" width="34" style="26" customWidth="1"/>
    <col min="12038" max="12038" width="1.54296875" style="26" customWidth="1"/>
    <col min="12039" max="12039" width="16" style="26" customWidth="1"/>
    <col min="12040" max="12040" width="1.54296875" style="26" customWidth="1"/>
    <col min="12041" max="12041" width="14" style="26" customWidth="1"/>
    <col min="12042" max="12042" width="1.54296875" style="26" customWidth="1"/>
    <col min="12043" max="12043" width="11.54296875" style="26" customWidth="1"/>
    <col min="12044" max="12044" width="2.54296875" style="26" customWidth="1"/>
    <col min="12045" max="12045" width="35.453125" style="26" bestFit="1" customWidth="1"/>
    <col min="12046" max="12046" width="20.453125" style="26" customWidth="1"/>
    <col min="12047" max="12288" width="8.7265625" style="26"/>
    <col min="12289" max="12289" width="4.54296875" style="26" customWidth="1"/>
    <col min="12290" max="12290" width="1.54296875" style="26" customWidth="1"/>
    <col min="12291" max="12291" width="46" style="26" customWidth="1"/>
    <col min="12292" max="12292" width="1.54296875" style="26" customWidth="1"/>
    <col min="12293" max="12293" width="34" style="26" customWidth="1"/>
    <col min="12294" max="12294" width="1.54296875" style="26" customWidth="1"/>
    <col min="12295" max="12295" width="16" style="26" customWidth="1"/>
    <col min="12296" max="12296" width="1.54296875" style="26" customWidth="1"/>
    <col min="12297" max="12297" width="14" style="26" customWidth="1"/>
    <col min="12298" max="12298" width="1.54296875" style="26" customWidth="1"/>
    <col min="12299" max="12299" width="11.54296875" style="26" customWidth="1"/>
    <col min="12300" max="12300" width="2.54296875" style="26" customWidth="1"/>
    <col min="12301" max="12301" width="35.453125" style="26" bestFit="1" customWidth="1"/>
    <col min="12302" max="12302" width="20.453125" style="26" customWidth="1"/>
    <col min="12303" max="12544" width="8.7265625" style="26"/>
    <col min="12545" max="12545" width="4.54296875" style="26" customWidth="1"/>
    <col min="12546" max="12546" width="1.54296875" style="26" customWidth="1"/>
    <col min="12547" max="12547" width="46" style="26" customWidth="1"/>
    <col min="12548" max="12548" width="1.54296875" style="26" customWidth="1"/>
    <col min="12549" max="12549" width="34" style="26" customWidth="1"/>
    <col min="12550" max="12550" width="1.54296875" style="26" customWidth="1"/>
    <col min="12551" max="12551" width="16" style="26" customWidth="1"/>
    <col min="12552" max="12552" width="1.54296875" style="26" customWidth="1"/>
    <col min="12553" max="12553" width="14" style="26" customWidth="1"/>
    <col min="12554" max="12554" width="1.54296875" style="26" customWidth="1"/>
    <col min="12555" max="12555" width="11.54296875" style="26" customWidth="1"/>
    <col min="12556" max="12556" width="2.54296875" style="26" customWidth="1"/>
    <col min="12557" max="12557" width="35.453125" style="26" bestFit="1" customWidth="1"/>
    <col min="12558" max="12558" width="20.453125" style="26" customWidth="1"/>
    <col min="12559" max="12800" width="8.7265625" style="26"/>
    <col min="12801" max="12801" width="4.54296875" style="26" customWidth="1"/>
    <col min="12802" max="12802" width="1.54296875" style="26" customWidth="1"/>
    <col min="12803" max="12803" width="46" style="26" customWidth="1"/>
    <col min="12804" max="12804" width="1.54296875" style="26" customWidth="1"/>
    <col min="12805" max="12805" width="34" style="26" customWidth="1"/>
    <col min="12806" max="12806" width="1.54296875" style="26" customWidth="1"/>
    <col min="12807" max="12807" width="16" style="26" customWidth="1"/>
    <col min="12808" max="12808" width="1.54296875" style="26" customWidth="1"/>
    <col min="12809" max="12809" width="14" style="26" customWidth="1"/>
    <col min="12810" max="12810" width="1.54296875" style="26" customWidth="1"/>
    <col min="12811" max="12811" width="11.54296875" style="26" customWidth="1"/>
    <col min="12812" max="12812" width="2.54296875" style="26" customWidth="1"/>
    <col min="12813" max="12813" width="35.453125" style="26" bestFit="1" customWidth="1"/>
    <col min="12814" max="12814" width="20.453125" style="26" customWidth="1"/>
    <col min="12815" max="13056" width="8.7265625" style="26"/>
    <col min="13057" max="13057" width="4.54296875" style="26" customWidth="1"/>
    <col min="13058" max="13058" width="1.54296875" style="26" customWidth="1"/>
    <col min="13059" max="13059" width="46" style="26" customWidth="1"/>
    <col min="13060" max="13060" width="1.54296875" style="26" customWidth="1"/>
    <col min="13061" max="13061" width="34" style="26" customWidth="1"/>
    <col min="13062" max="13062" width="1.54296875" style="26" customWidth="1"/>
    <col min="13063" max="13063" width="16" style="26" customWidth="1"/>
    <col min="13064" max="13064" width="1.54296875" style="26" customWidth="1"/>
    <col min="13065" max="13065" width="14" style="26" customWidth="1"/>
    <col min="13066" max="13066" width="1.54296875" style="26" customWidth="1"/>
    <col min="13067" max="13067" width="11.54296875" style="26" customWidth="1"/>
    <col min="13068" max="13068" width="2.54296875" style="26" customWidth="1"/>
    <col min="13069" max="13069" width="35.453125" style="26" bestFit="1" customWidth="1"/>
    <col min="13070" max="13070" width="20.453125" style="26" customWidth="1"/>
    <col min="13071" max="13312" width="8.7265625" style="26"/>
    <col min="13313" max="13313" width="4.54296875" style="26" customWidth="1"/>
    <col min="13314" max="13314" width="1.54296875" style="26" customWidth="1"/>
    <col min="13315" max="13315" width="46" style="26" customWidth="1"/>
    <col min="13316" max="13316" width="1.54296875" style="26" customWidth="1"/>
    <col min="13317" max="13317" width="34" style="26" customWidth="1"/>
    <col min="13318" max="13318" width="1.54296875" style="26" customWidth="1"/>
    <col min="13319" max="13319" width="16" style="26" customWidth="1"/>
    <col min="13320" max="13320" width="1.54296875" style="26" customWidth="1"/>
    <col min="13321" max="13321" width="14" style="26" customWidth="1"/>
    <col min="13322" max="13322" width="1.54296875" style="26" customWidth="1"/>
    <col min="13323" max="13323" width="11.54296875" style="26" customWidth="1"/>
    <col min="13324" max="13324" width="2.54296875" style="26" customWidth="1"/>
    <col min="13325" max="13325" width="35.453125" style="26" bestFit="1" customWidth="1"/>
    <col min="13326" max="13326" width="20.453125" style="26" customWidth="1"/>
    <col min="13327" max="13568" width="8.7265625" style="26"/>
    <col min="13569" max="13569" width="4.54296875" style="26" customWidth="1"/>
    <col min="13570" max="13570" width="1.54296875" style="26" customWidth="1"/>
    <col min="13571" max="13571" width="46" style="26" customWidth="1"/>
    <col min="13572" max="13572" width="1.54296875" style="26" customWidth="1"/>
    <col min="13573" max="13573" width="34" style="26" customWidth="1"/>
    <col min="13574" max="13574" width="1.54296875" style="26" customWidth="1"/>
    <col min="13575" max="13575" width="16" style="26" customWidth="1"/>
    <col min="13576" max="13576" width="1.54296875" style="26" customWidth="1"/>
    <col min="13577" max="13577" width="14" style="26" customWidth="1"/>
    <col min="13578" max="13578" width="1.54296875" style="26" customWidth="1"/>
    <col min="13579" max="13579" width="11.54296875" style="26" customWidth="1"/>
    <col min="13580" max="13580" width="2.54296875" style="26" customWidth="1"/>
    <col min="13581" max="13581" width="35.453125" style="26" bestFit="1" customWidth="1"/>
    <col min="13582" max="13582" width="20.453125" style="26" customWidth="1"/>
    <col min="13583" max="13824" width="8.7265625" style="26"/>
    <col min="13825" max="13825" width="4.54296875" style="26" customWidth="1"/>
    <col min="13826" max="13826" width="1.54296875" style="26" customWidth="1"/>
    <col min="13827" max="13827" width="46" style="26" customWidth="1"/>
    <col min="13828" max="13828" width="1.54296875" style="26" customWidth="1"/>
    <col min="13829" max="13829" width="34" style="26" customWidth="1"/>
    <col min="13830" max="13830" width="1.54296875" style="26" customWidth="1"/>
    <col min="13831" max="13831" width="16" style="26" customWidth="1"/>
    <col min="13832" max="13832" width="1.54296875" style="26" customWidth="1"/>
    <col min="13833" max="13833" width="14" style="26" customWidth="1"/>
    <col min="13834" max="13834" width="1.54296875" style="26" customWidth="1"/>
    <col min="13835" max="13835" width="11.54296875" style="26" customWidth="1"/>
    <col min="13836" max="13836" width="2.54296875" style="26" customWidth="1"/>
    <col min="13837" max="13837" width="35.453125" style="26" bestFit="1" customWidth="1"/>
    <col min="13838" max="13838" width="20.453125" style="26" customWidth="1"/>
    <col min="13839" max="14080" width="8.7265625" style="26"/>
    <col min="14081" max="14081" width="4.54296875" style="26" customWidth="1"/>
    <col min="14082" max="14082" width="1.54296875" style="26" customWidth="1"/>
    <col min="14083" max="14083" width="46" style="26" customWidth="1"/>
    <col min="14084" max="14084" width="1.54296875" style="26" customWidth="1"/>
    <col min="14085" max="14085" width="34" style="26" customWidth="1"/>
    <col min="14086" max="14086" width="1.54296875" style="26" customWidth="1"/>
    <col min="14087" max="14087" width="16" style="26" customWidth="1"/>
    <col min="14088" max="14088" width="1.54296875" style="26" customWidth="1"/>
    <col min="14089" max="14089" width="14" style="26" customWidth="1"/>
    <col min="14090" max="14090" width="1.54296875" style="26" customWidth="1"/>
    <col min="14091" max="14091" width="11.54296875" style="26" customWidth="1"/>
    <col min="14092" max="14092" width="2.54296875" style="26" customWidth="1"/>
    <col min="14093" max="14093" width="35.453125" style="26" bestFit="1" customWidth="1"/>
    <col min="14094" max="14094" width="20.453125" style="26" customWidth="1"/>
    <col min="14095" max="14336" width="8.7265625" style="26"/>
    <col min="14337" max="14337" width="4.54296875" style="26" customWidth="1"/>
    <col min="14338" max="14338" width="1.54296875" style="26" customWidth="1"/>
    <col min="14339" max="14339" width="46" style="26" customWidth="1"/>
    <col min="14340" max="14340" width="1.54296875" style="26" customWidth="1"/>
    <col min="14341" max="14341" width="34" style="26" customWidth="1"/>
    <col min="14342" max="14342" width="1.54296875" style="26" customWidth="1"/>
    <col min="14343" max="14343" width="16" style="26" customWidth="1"/>
    <col min="14344" max="14344" width="1.54296875" style="26" customWidth="1"/>
    <col min="14345" max="14345" width="14" style="26" customWidth="1"/>
    <col min="14346" max="14346" width="1.54296875" style="26" customWidth="1"/>
    <col min="14347" max="14347" width="11.54296875" style="26" customWidth="1"/>
    <col min="14348" max="14348" width="2.54296875" style="26" customWidth="1"/>
    <col min="14349" max="14349" width="35.453125" style="26" bestFit="1" customWidth="1"/>
    <col min="14350" max="14350" width="20.453125" style="26" customWidth="1"/>
    <col min="14351" max="14592" width="8.7265625" style="26"/>
    <col min="14593" max="14593" width="4.54296875" style="26" customWidth="1"/>
    <col min="14594" max="14594" width="1.54296875" style="26" customWidth="1"/>
    <col min="14595" max="14595" width="46" style="26" customWidth="1"/>
    <col min="14596" max="14596" width="1.54296875" style="26" customWidth="1"/>
    <col min="14597" max="14597" width="34" style="26" customWidth="1"/>
    <col min="14598" max="14598" width="1.54296875" style="26" customWidth="1"/>
    <col min="14599" max="14599" width="16" style="26" customWidth="1"/>
    <col min="14600" max="14600" width="1.54296875" style="26" customWidth="1"/>
    <col min="14601" max="14601" width="14" style="26" customWidth="1"/>
    <col min="14602" max="14602" width="1.54296875" style="26" customWidth="1"/>
    <col min="14603" max="14603" width="11.54296875" style="26" customWidth="1"/>
    <col min="14604" max="14604" width="2.54296875" style="26" customWidth="1"/>
    <col min="14605" max="14605" width="35.453125" style="26" bestFit="1" customWidth="1"/>
    <col min="14606" max="14606" width="20.453125" style="26" customWidth="1"/>
    <col min="14607" max="14848" width="8.7265625" style="26"/>
    <col min="14849" max="14849" width="4.54296875" style="26" customWidth="1"/>
    <col min="14850" max="14850" width="1.54296875" style="26" customWidth="1"/>
    <col min="14851" max="14851" width="46" style="26" customWidth="1"/>
    <col min="14852" max="14852" width="1.54296875" style="26" customWidth="1"/>
    <col min="14853" max="14853" width="34" style="26" customWidth="1"/>
    <col min="14854" max="14854" width="1.54296875" style="26" customWidth="1"/>
    <col min="14855" max="14855" width="16" style="26" customWidth="1"/>
    <col min="14856" max="14856" width="1.54296875" style="26" customWidth="1"/>
    <col min="14857" max="14857" width="14" style="26" customWidth="1"/>
    <col min="14858" max="14858" width="1.54296875" style="26" customWidth="1"/>
    <col min="14859" max="14859" width="11.54296875" style="26" customWidth="1"/>
    <col min="14860" max="14860" width="2.54296875" style="26" customWidth="1"/>
    <col min="14861" max="14861" width="35.453125" style="26" bestFit="1" customWidth="1"/>
    <col min="14862" max="14862" width="20.453125" style="26" customWidth="1"/>
    <col min="14863" max="15104" width="8.7265625" style="26"/>
    <col min="15105" max="15105" width="4.54296875" style="26" customWidth="1"/>
    <col min="15106" max="15106" width="1.54296875" style="26" customWidth="1"/>
    <col min="15107" max="15107" width="46" style="26" customWidth="1"/>
    <col min="15108" max="15108" width="1.54296875" style="26" customWidth="1"/>
    <col min="15109" max="15109" width="34" style="26" customWidth="1"/>
    <col min="15110" max="15110" width="1.54296875" style="26" customWidth="1"/>
    <col min="15111" max="15111" width="16" style="26" customWidth="1"/>
    <col min="15112" max="15112" width="1.54296875" style="26" customWidth="1"/>
    <col min="15113" max="15113" width="14" style="26" customWidth="1"/>
    <col min="15114" max="15114" width="1.54296875" style="26" customWidth="1"/>
    <col min="15115" max="15115" width="11.54296875" style="26" customWidth="1"/>
    <col min="15116" max="15116" width="2.54296875" style="26" customWidth="1"/>
    <col min="15117" max="15117" width="35.453125" style="26" bestFit="1" customWidth="1"/>
    <col min="15118" max="15118" width="20.453125" style="26" customWidth="1"/>
    <col min="15119" max="15360" width="8.7265625" style="26"/>
    <col min="15361" max="15361" width="4.54296875" style="26" customWidth="1"/>
    <col min="15362" max="15362" width="1.54296875" style="26" customWidth="1"/>
    <col min="15363" max="15363" width="46" style="26" customWidth="1"/>
    <col min="15364" max="15364" width="1.54296875" style="26" customWidth="1"/>
    <col min="15365" max="15365" width="34" style="26" customWidth="1"/>
    <col min="15366" max="15366" width="1.54296875" style="26" customWidth="1"/>
    <col min="15367" max="15367" width="16" style="26" customWidth="1"/>
    <col min="15368" max="15368" width="1.54296875" style="26" customWidth="1"/>
    <col min="15369" max="15369" width="14" style="26" customWidth="1"/>
    <col min="15370" max="15370" width="1.54296875" style="26" customWidth="1"/>
    <col min="15371" max="15371" width="11.54296875" style="26" customWidth="1"/>
    <col min="15372" max="15372" width="2.54296875" style="26" customWidth="1"/>
    <col min="15373" max="15373" width="35.453125" style="26" bestFit="1" customWidth="1"/>
    <col min="15374" max="15374" width="20.453125" style="26" customWidth="1"/>
    <col min="15375" max="15616" width="8.7265625" style="26"/>
    <col min="15617" max="15617" width="4.54296875" style="26" customWidth="1"/>
    <col min="15618" max="15618" width="1.54296875" style="26" customWidth="1"/>
    <col min="15619" max="15619" width="46" style="26" customWidth="1"/>
    <col min="15620" max="15620" width="1.54296875" style="26" customWidth="1"/>
    <col min="15621" max="15621" width="34" style="26" customWidth="1"/>
    <col min="15622" max="15622" width="1.54296875" style="26" customWidth="1"/>
    <col min="15623" max="15623" width="16" style="26" customWidth="1"/>
    <col min="15624" max="15624" width="1.54296875" style="26" customWidth="1"/>
    <col min="15625" max="15625" width="14" style="26" customWidth="1"/>
    <col min="15626" max="15626" width="1.54296875" style="26" customWidth="1"/>
    <col min="15627" max="15627" width="11.54296875" style="26" customWidth="1"/>
    <col min="15628" max="15628" width="2.54296875" style="26" customWidth="1"/>
    <col min="15629" max="15629" width="35.453125" style="26" bestFit="1" customWidth="1"/>
    <col min="15630" max="15630" width="20.453125" style="26" customWidth="1"/>
    <col min="15631" max="15872" width="8.7265625" style="26"/>
    <col min="15873" max="15873" width="4.54296875" style="26" customWidth="1"/>
    <col min="15874" max="15874" width="1.54296875" style="26" customWidth="1"/>
    <col min="15875" max="15875" width="46" style="26" customWidth="1"/>
    <col min="15876" max="15876" width="1.54296875" style="26" customWidth="1"/>
    <col min="15877" max="15877" width="34" style="26" customWidth="1"/>
    <col min="15878" max="15878" width="1.54296875" style="26" customWidth="1"/>
    <col min="15879" max="15879" width="16" style="26" customWidth="1"/>
    <col min="15880" max="15880" width="1.54296875" style="26" customWidth="1"/>
    <col min="15881" max="15881" width="14" style="26" customWidth="1"/>
    <col min="15882" max="15882" width="1.54296875" style="26" customWidth="1"/>
    <col min="15883" max="15883" width="11.54296875" style="26" customWidth="1"/>
    <col min="15884" max="15884" width="2.54296875" style="26" customWidth="1"/>
    <col min="15885" max="15885" width="35.453125" style="26" bestFit="1" customWidth="1"/>
    <col min="15886" max="15886" width="20.453125" style="26" customWidth="1"/>
    <col min="15887" max="16128" width="8.7265625" style="26"/>
    <col min="16129" max="16129" width="4.54296875" style="26" customWidth="1"/>
    <col min="16130" max="16130" width="1.54296875" style="26" customWidth="1"/>
    <col min="16131" max="16131" width="46" style="26" customWidth="1"/>
    <col min="16132" max="16132" width="1.54296875" style="26" customWidth="1"/>
    <col min="16133" max="16133" width="34" style="26" customWidth="1"/>
    <col min="16134" max="16134" width="1.54296875" style="26" customWidth="1"/>
    <col min="16135" max="16135" width="16" style="26" customWidth="1"/>
    <col min="16136" max="16136" width="1.54296875" style="26" customWidth="1"/>
    <col min="16137" max="16137" width="14" style="26" customWidth="1"/>
    <col min="16138" max="16138" width="1.54296875" style="26" customWidth="1"/>
    <col min="16139" max="16139" width="11.54296875" style="26" customWidth="1"/>
    <col min="16140" max="16140" width="2.54296875" style="26" customWidth="1"/>
    <col min="16141" max="16141" width="35.453125" style="26" bestFit="1" customWidth="1"/>
    <col min="16142" max="16142" width="20.453125" style="26" customWidth="1"/>
    <col min="16143" max="16384" width="8.7265625" style="26"/>
  </cols>
  <sheetData>
    <row r="1" spans="1:14" ht="13" x14ac:dyDescent="0.3">
      <c r="A1" s="154" t="s">
        <v>215</v>
      </c>
      <c r="B1" s="154"/>
      <c r="C1" s="43"/>
      <c r="D1" s="43"/>
      <c r="G1" s="43"/>
      <c r="H1" s="43"/>
      <c r="I1" s="43"/>
      <c r="J1" s="43"/>
      <c r="K1" s="43"/>
      <c r="L1" s="43"/>
      <c r="M1" s="43"/>
    </row>
    <row r="2" spans="1:14" ht="13" x14ac:dyDescent="0.3">
      <c r="C2" s="109" t="s">
        <v>163</v>
      </c>
      <c r="E2" s="54" t="s">
        <v>216</v>
      </c>
      <c r="F2" s="54"/>
      <c r="G2" s="54"/>
    </row>
    <row r="3" spans="1:14" ht="13" x14ac:dyDescent="0.3">
      <c r="A3" s="155" t="s">
        <v>164</v>
      </c>
      <c r="B3" s="155"/>
      <c r="C3" s="43"/>
      <c r="D3" s="43"/>
      <c r="E3" s="43"/>
      <c r="F3" s="43"/>
      <c r="G3" s="43"/>
      <c r="H3" s="43"/>
      <c r="I3" s="43"/>
      <c r="J3" s="43"/>
      <c r="K3" s="43"/>
      <c r="L3" s="43"/>
      <c r="M3" s="43"/>
    </row>
    <row r="4" spans="1:14" ht="13" x14ac:dyDescent="0.3">
      <c r="A4" s="156">
        <v>1</v>
      </c>
      <c r="B4" s="156"/>
      <c r="C4" s="43"/>
      <c r="D4" s="43"/>
      <c r="E4" s="43"/>
      <c r="F4" s="43"/>
      <c r="G4" s="43"/>
      <c r="H4" s="43"/>
      <c r="I4" s="43"/>
      <c r="J4" s="43"/>
      <c r="K4" s="43"/>
      <c r="L4" s="43"/>
      <c r="M4" s="43"/>
    </row>
    <row r="5" spans="1:14" ht="13" x14ac:dyDescent="0.3">
      <c r="A5" s="156">
        <v>2</v>
      </c>
      <c r="B5" s="156"/>
      <c r="C5" s="43"/>
      <c r="D5" s="43"/>
      <c r="E5" s="43"/>
      <c r="F5" s="43"/>
      <c r="G5" s="43"/>
      <c r="H5" s="43"/>
      <c r="I5" s="43"/>
      <c r="J5" s="43"/>
      <c r="K5" s="43"/>
      <c r="L5" s="43"/>
      <c r="M5" s="43"/>
    </row>
    <row r="6" spans="1:14" ht="13" x14ac:dyDescent="0.3">
      <c r="A6" s="156">
        <v>3</v>
      </c>
      <c r="B6" s="156"/>
      <c r="C6" s="43"/>
      <c r="D6" s="43"/>
      <c r="E6" s="43"/>
      <c r="F6" s="43"/>
      <c r="G6" s="43"/>
      <c r="H6" s="43"/>
      <c r="I6" s="43"/>
      <c r="J6" s="43"/>
      <c r="K6" s="156" t="s">
        <v>169</v>
      </c>
      <c r="L6" s="43"/>
      <c r="M6" s="43"/>
    </row>
    <row r="7" spans="1:14" ht="13" x14ac:dyDescent="0.3">
      <c r="A7" s="156">
        <v>4</v>
      </c>
      <c r="B7" s="156"/>
      <c r="C7" s="43"/>
      <c r="D7" s="43"/>
      <c r="E7" s="157" t="s">
        <v>171</v>
      </c>
      <c r="F7" s="156"/>
      <c r="G7" s="43"/>
      <c r="H7" s="43"/>
      <c r="I7" s="43"/>
      <c r="J7" s="43"/>
      <c r="K7" s="157" t="s">
        <v>32</v>
      </c>
      <c r="L7" s="43"/>
      <c r="M7" s="158"/>
    </row>
    <row r="8" spans="1:14" ht="13" x14ac:dyDescent="0.3">
      <c r="A8" s="156">
        <v>5</v>
      </c>
      <c r="B8" s="156"/>
      <c r="C8" s="43"/>
      <c r="D8" s="43"/>
      <c r="E8" s="43"/>
      <c r="F8" s="43"/>
      <c r="G8" s="43"/>
      <c r="H8" s="43"/>
      <c r="I8" s="43"/>
      <c r="J8" s="43"/>
      <c r="K8" s="159"/>
      <c r="L8" s="43"/>
      <c r="M8" s="43"/>
    </row>
    <row r="9" spans="1:14" ht="13" x14ac:dyDescent="0.3">
      <c r="A9" s="156">
        <v>6</v>
      </c>
      <c r="B9" s="156"/>
      <c r="C9" s="154" t="s">
        <v>217</v>
      </c>
      <c r="D9" s="43"/>
      <c r="E9" s="43" t="s">
        <v>218</v>
      </c>
      <c r="F9" s="43"/>
      <c r="G9" s="43"/>
      <c r="H9" s="43"/>
      <c r="I9" s="43"/>
      <c r="J9" s="43"/>
      <c r="K9" s="189">
        <f>I20</f>
        <v>-49967382.765652746</v>
      </c>
      <c r="L9" s="43"/>
      <c r="M9" s="43"/>
      <c r="N9" s="160"/>
    </row>
    <row r="10" spans="1:14" ht="13.5" thickBot="1" x14ac:dyDescent="0.35">
      <c r="A10" s="156">
        <v>7</v>
      </c>
      <c r="B10" s="156"/>
      <c r="C10" s="154" t="s">
        <v>219</v>
      </c>
      <c r="D10" s="155"/>
      <c r="E10" s="43" t="s">
        <v>220</v>
      </c>
      <c r="F10" s="43"/>
      <c r="G10" s="43"/>
      <c r="H10" s="43"/>
      <c r="I10" s="43"/>
      <c r="J10" s="43"/>
      <c r="K10" s="190">
        <f>+K20</f>
        <v>-60253171.035931103</v>
      </c>
      <c r="L10" s="43"/>
      <c r="M10" s="43"/>
    </row>
    <row r="11" spans="1:14" ht="13.5" thickTop="1" x14ac:dyDescent="0.3">
      <c r="A11" s="156">
        <v>8</v>
      </c>
      <c r="B11" s="156"/>
      <c r="C11" s="43"/>
      <c r="D11" s="43"/>
      <c r="E11" s="43"/>
      <c r="F11" s="43"/>
      <c r="G11" s="43"/>
      <c r="H11" s="43"/>
      <c r="I11" s="43"/>
      <c r="J11" s="43"/>
      <c r="K11" s="159"/>
      <c r="L11" s="43"/>
      <c r="M11" s="43"/>
    </row>
    <row r="12" spans="1:14" ht="13" x14ac:dyDescent="0.3">
      <c r="A12" s="156">
        <v>9</v>
      </c>
      <c r="B12" s="156"/>
      <c r="C12" s="43"/>
      <c r="D12" s="43"/>
      <c r="E12" s="43"/>
      <c r="F12" s="43"/>
      <c r="G12" s="161" t="s">
        <v>159</v>
      </c>
      <c r="H12" s="161"/>
      <c r="I12" s="161" t="s">
        <v>160</v>
      </c>
      <c r="J12" s="161"/>
      <c r="K12" s="161" t="s">
        <v>161</v>
      </c>
      <c r="L12" s="43"/>
      <c r="M12" s="43"/>
    </row>
    <row r="13" spans="1:14" ht="13" x14ac:dyDescent="0.3">
      <c r="A13" s="156">
        <v>10</v>
      </c>
      <c r="B13" s="156"/>
      <c r="C13" s="43"/>
      <c r="D13" s="43"/>
      <c r="E13" s="43"/>
      <c r="F13" s="43"/>
      <c r="G13" s="156" t="s">
        <v>169</v>
      </c>
      <c r="H13" s="156"/>
      <c r="I13" s="156" t="s">
        <v>169</v>
      </c>
      <c r="J13" s="156"/>
      <c r="K13" s="156" t="s">
        <v>169</v>
      </c>
      <c r="L13" s="43"/>
      <c r="M13" s="43"/>
    </row>
    <row r="14" spans="1:14" ht="14.5" x14ac:dyDescent="0.35">
      <c r="A14" s="156">
        <v>11</v>
      </c>
      <c r="B14" s="156"/>
      <c r="C14" s="156"/>
      <c r="D14" s="156"/>
      <c r="E14" s="156"/>
      <c r="F14" s="156"/>
      <c r="G14" s="156" t="s">
        <v>221</v>
      </c>
      <c r="H14" s="156"/>
      <c r="I14" s="156" t="s">
        <v>222</v>
      </c>
      <c r="J14" s="156"/>
      <c r="K14" s="162" t="s">
        <v>223</v>
      </c>
      <c r="L14" s="43"/>
      <c r="M14" s="43"/>
    </row>
    <row r="15" spans="1:14" ht="13" x14ac:dyDescent="0.3">
      <c r="A15" s="156">
        <v>12</v>
      </c>
      <c r="B15" s="156"/>
      <c r="C15" s="156" t="s">
        <v>224</v>
      </c>
      <c r="D15" s="156"/>
      <c r="E15" s="156"/>
      <c r="F15" s="156"/>
      <c r="G15" s="156" t="s">
        <v>225</v>
      </c>
      <c r="H15" s="156"/>
      <c r="I15" s="156" t="s">
        <v>225</v>
      </c>
      <c r="J15" s="156"/>
      <c r="K15" s="156" t="s">
        <v>225</v>
      </c>
      <c r="L15" s="43"/>
      <c r="M15" s="43"/>
    </row>
    <row r="16" spans="1:14" ht="13" x14ac:dyDescent="0.3">
      <c r="A16" s="156">
        <v>13</v>
      </c>
      <c r="B16" s="156"/>
      <c r="C16" s="163" t="s">
        <v>64</v>
      </c>
      <c r="D16" s="163"/>
      <c r="E16" s="163"/>
      <c r="F16" s="163"/>
      <c r="G16" s="157" t="s">
        <v>226</v>
      </c>
      <c r="H16" s="156"/>
      <c r="I16" s="157" t="s">
        <v>226</v>
      </c>
      <c r="J16" s="156"/>
      <c r="K16" s="157" t="s">
        <v>226</v>
      </c>
      <c r="L16" s="43"/>
      <c r="M16" s="43"/>
    </row>
    <row r="17" spans="1:14" ht="13" x14ac:dyDescent="0.3">
      <c r="A17" s="156">
        <v>14</v>
      </c>
      <c r="B17" s="156"/>
      <c r="C17" s="43" t="s">
        <v>227</v>
      </c>
      <c r="D17" s="43"/>
      <c r="E17" s="26" t="s">
        <v>228</v>
      </c>
      <c r="G17" s="159">
        <f>+G27</f>
        <v>-65088613.4726393</v>
      </c>
      <c r="H17" s="159"/>
      <c r="I17" s="159">
        <f>+I27</f>
        <v>-44802997.951084547</v>
      </c>
      <c r="J17" s="159"/>
      <c r="K17" s="159">
        <f>(+G17+I17)/2</f>
        <v>-54945805.711861923</v>
      </c>
      <c r="L17" s="43"/>
      <c r="M17" s="43"/>
      <c r="N17" s="43"/>
    </row>
    <row r="18" spans="1:14" ht="13" x14ac:dyDescent="0.3">
      <c r="A18" s="156">
        <v>15</v>
      </c>
      <c r="B18" s="156"/>
      <c r="C18" s="43" t="s">
        <v>229</v>
      </c>
      <c r="D18" s="43"/>
      <c r="E18" s="43" t="s">
        <v>230</v>
      </c>
      <c r="F18" s="43"/>
      <c r="G18" s="189">
        <f>+G32</f>
        <v>-4933619.4098573131</v>
      </c>
      <c r="H18" s="159"/>
      <c r="I18" s="189">
        <f>+I32</f>
        <v>-4749758.1185558867</v>
      </c>
      <c r="J18" s="159"/>
      <c r="K18" s="189">
        <f>(+G18+I18)/2</f>
        <v>-4841688.7642065994</v>
      </c>
      <c r="L18" s="43"/>
      <c r="M18" s="43"/>
      <c r="N18" s="43"/>
    </row>
    <row r="19" spans="1:14" ht="13" x14ac:dyDescent="0.3">
      <c r="A19" s="156">
        <v>16</v>
      </c>
      <c r="B19" s="156"/>
      <c r="C19" s="43" t="s">
        <v>231</v>
      </c>
      <c r="D19" s="43"/>
      <c r="E19" s="43" t="s">
        <v>232</v>
      </c>
      <c r="F19" s="43"/>
      <c r="G19" s="191">
        <f>+G39</f>
        <v>-516726.4237128403</v>
      </c>
      <c r="H19" s="165"/>
      <c r="I19" s="191">
        <f>+I39</f>
        <v>-414626.69601230999</v>
      </c>
      <c r="J19" s="165"/>
      <c r="K19" s="159">
        <f>(+G19+I19)/2</f>
        <v>-465676.55986257514</v>
      </c>
      <c r="L19" s="43"/>
      <c r="M19" s="43"/>
    </row>
    <row r="20" spans="1:14" ht="13.5" thickBot="1" x14ac:dyDescent="0.35">
      <c r="A20" s="156">
        <v>17</v>
      </c>
      <c r="B20" s="156"/>
      <c r="C20" s="43" t="s">
        <v>201</v>
      </c>
      <c r="D20" s="43"/>
      <c r="E20" s="43" t="s">
        <v>233</v>
      </c>
      <c r="F20" s="43"/>
      <c r="G20" s="192">
        <f>+G17+G18+G19</f>
        <v>-70538959.306209445</v>
      </c>
      <c r="H20" s="159"/>
      <c r="I20" s="192">
        <f>+I17+I18+I19</f>
        <v>-49967382.765652746</v>
      </c>
      <c r="J20" s="159"/>
      <c r="K20" s="192">
        <f>+K17+K18+K19</f>
        <v>-60253171.035931103</v>
      </c>
      <c r="L20" s="43"/>
      <c r="M20" s="43"/>
      <c r="N20" s="26" t="s">
        <v>205</v>
      </c>
    </row>
    <row r="21" spans="1:14" ht="13.5" thickTop="1" x14ac:dyDescent="0.3">
      <c r="A21" s="156">
        <v>18</v>
      </c>
      <c r="B21" s="156"/>
      <c r="C21" s="43"/>
      <c r="D21" s="43"/>
      <c r="E21" s="43"/>
      <c r="F21" s="43"/>
      <c r="G21" s="43"/>
      <c r="H21" s="43"/>
      <c r="I21" s="43"/>
      <c r="J21" s="43"/>
      <c r="K21" s="43"/>
      <c r="L21" s="43"/>
      <c r="M21" s="43"/>
    </row>
    <row r="22" spans="1:14" ht="13" x14ac:dyDescent="0.3">
      <c r="A22" s="156">
        <v>19</v>
      </c>
      <c r="B22" s="156"/>
      <c r="C22" s="155" t="s">
        <v>234</v>
      </c>
      <c r="D22" s="155"/>
      <c r="E22" s="155"/>
      <c r="F22" s="155"/>
      <c r="G22" s="43"/>
      <c r="H22" s="43"/>
      <c r="I22" s="43"/>
      <c r="J22" s="43"/>
      <c r="K22" s="43"/>
      <c r="L22" s="43"/>
      <c r="M22" s="43"/>
    </row>
    <row r="23" spans="1:14" ht="13" x14ac:dyDescent="0.3">
      <c r="A23" s="156">
        <v>20</v>
      </c>
      <c r="B23" s="156"/>
      <c r="K23" s="58" t="s">
        <v>223</v>
      </c>
    </row>
    <row r="24" spans="1:14" ht="13" x14ac:dyDescent="0.3">
      <c r="A24" s="156">
        <v>21</v>
      </c>
      <c r="B24" s="156"/>
      <c r="C24" s="155" t="s">
        <v>162</v>
      </c>
      <c r="D24" s="155"/>
      <c r="E24" s="155"/>
      <c r="F24" s="155"/>
      <c r="G24" s="167" t="s">
        <v>221</v>
      </c>
      <c r="H24" s="58"/>
      <c r="I24" s="167" t="s">
        <v>222</v>
      </c>
      <c r="J24" s="58"/>
      <c r="K24" s="167" t="s">
        <v>235</v>
      </c>
      <c r="M24" s="71" t="s">
        <v>205</v>
      </c>
    </row>
    <row r="25" spans="1:14" ht="13" x14ac:dyDescent="0.3">
      <c r="A25" s="156">
        <v>22</v>
      </c>
      <c r="B25" s="156"/>
      <c r="C25" s="26" t="s">
        <v>236</v>
      </c>
      <c r="E25" s="43" t="s">
        <v>237</v>
      </c>
      <c r="F25" s="43"/>
      <c r="G25" s="168">
        <v>-1106729684.27</v>
      </c>
      <c r="H25" s="169"/>
      <c r="I25" s="168">
        <v>-761804640.33999991</v>
      </c>
      <c r="J25" s="170"/>
      <c r="M25" s="171"/>
      <c r="N25" s="51"/>
    </row>
    <row r="26" spans="1:14" ht="13" x14ac:dyDescent="0.3">
      <c r="A26" s="156">
        <v>23</v>
      </c>
      <c r="B26" s="156"/>
      <c r="C26" s="26" t="s">
        <v>202</v>
      </c>
      <c r="E26" s="172" t="s">
        <v>238</v>
      </c>
      <c r="F26" s="172"/>
      <c r="G26" s="173">
        <v>5.8811663225218191E-2</v>
      </c>
      <c r="H26" s="174"/>
      <c r="I26" s="173">
        <v>5.8811663225218191E-2</v>
      </c>
      <c r="J26" s="174"/>
      <c r="M26" s="160"/>
    </row>
    <row r="27" spans="1:14" ht="13.5" thickBot="1" x14ac:dyDescent="0.35">
      <c r="A27" s="156">
        <v>24</v>
      </c>
      <c r="B27" s="156"/>
      <c r="C27" s="26" t="s">
        <v>239</v>
      </c>
      <c r="E27" s="127" t="s">
        <v>240</v>
      </c>
      <c r="F27" s="127"/>
      <c r="G27" s="175">
        <f>+G25*G26</f>
        <v>-65088613.4726393</v>
      </c>
      <c r="H27" s="176"/>
      <c r="I27" s="175">
        <f>+I25*I26</f>
        <v>-44802997.951084547</v>
      </c>
      <c r="J27" s="176"/>
      <c r="K27" s="177">
        <f>(G27+I27)/2</f>
        <v>-54945805.711861923</v>
      </c>
      <c r="M27" s="160"/>
    </row>
    <row r="28" spans="1:14" ht="13.5" thickTop="1" x14ac:dyDescent="0.3">
      <c r="A28" s="156">
        <v>25</v>
      </c>
      <c r="B28" s="156"/>
      <c r="M28" s="160"/>
    </row>
    <row r="29" spans="1:14" ht="13.5" thickBot="1" x14ac:dyDescent="0.35">
      <c r="A29" s="156">
        <v>26</v>
      </c>
      <c r="B29" s="156"/>
      <c r="C29" s="32" t="s">
        <v>241</v>
      </c>
      <c r="D29" s="32"/>
      <c r="E29" s="32"/>
      <c r="F29" s="32"/>
      <c r="M29" s="178" t="s">
        <v>205</v>
      </c>
    </row>
    <row r="30" spans="1:14" ht="13.5" thickBot="1" x14ac:dyDescent="0.35">
      <c r="A30" s="156">
        <v>27</v>
      </c>
      <c r="B30" s="156"/>
      <c r="C30" s="26" t="s">
        <v>242</v>
      </c>
      <c r="E30" s="43" t="s">
        <v>237</v>
      </c>
      <c r="F30" s="43"/>
      <c r="G30" s="179">
        <v>-83888452.379999995</v>
      </c>
      <c r="H30" s="169"/>
      <c r="I30" s="179">
        <v>-80762179.780000001</v>
      </c>
      <c r="J30" s="170"/>
      <c r="M30" s="160"/>
    </row>
    <row r="31" spans="1:14" ht="13" x14ac:dyDescent="0.3">
      <c r="A31" s="156">
        <v>28</v>
      </c>
      <c r="B31" s="156"/>
      <c r="C31" s="26" t="s">
        <v>202</v>
      </c>
      <c r="E31" s="172" t="s">
        <v>238</v>
      </c>
      <c r="F31" s="172"/>
      <c r="G31" s="173">
        <v>5.8811663225218191E-2</v>
      </c>
      <c r="H31" s="174"/>
      <c r="I31" s="173">
        <v>5.8811663225218191E-2</v>
      </c>
      <c r="J31" s="174"/>
      <c r="M31" s="160"/>
    </row>
    <row r="32" spans="1:14" ht="13.5" thickBot="1" x14ac:dyDescent="0.35">
      <c r="A32" s="156">
        <v>29</v>
      </c>
      <c r="B32" s="156"/>
      <c r="C32" s="26" t="s">
        <v>239</v>
      </c>
      <c r="E32" s="127" t="s">
        <v>243</v>
      </c>
      <c r="F32" s="127"/>
      <c r="G32" s="180">
        <f>+G30*G31</f>
        <v>-4933619.4098573131</v>
      </c>
      <c r="H32" s="176"/>
      <c r="I32" s="180">
        <f>+I30*I31</f>
        <v>-4749758.1185558867</v>
      </c>
      <c r="J32" s="176"/>
      <c r="K32" s="181">
        <f>(G32+I32)/2</f>
        <v>-4841688.7642065994</v>
      </c>
      <c r="M32" s="160"/>
    </row>
    <row r="33" spans="1:11" ht="13.5" thickTop="1" x14ac:dyDescent="0.3">
      <c r="A33" s="156">
        <f t="shared" ref="A33:A39" si="0">1+A32</f>
        <v>30</v>
      </c>
    </row>
    <row r="34" spans="1:11" ht="13" x14ac:dyDescent="0.3">
      <c r="A34" s="156">
        <f t="shared" si="0"/>
        <v>31</v>
      </c>
      <c r="C34" s="32" t="s">
        <v>244</v>
      </c>
    </row>
    <row r="35" spans="1:11" ht="13" x14ac:dyDescent="0.3">
      <c r="A35" s="156">
        <f t="shared" si="0"/>
        <v>32</v>
      </c>
      <c r="C35" s="26" t="s">
        <v>244</v>
      </c>
      <c r="E35" s="43" t="s">
        <v>237</v>
      </c>
      <c r="F35" s="43"/>
      <c r="G35" s="168">
        <v>-17572243.170000002</v>
      </c>
      <c r="H35" s="169"/>
      <c r="I35" s="168">
        <v>-14100152.02</v>
      </c>
      <c r="J35" s="170"/>
    </row>
    <row r="36" spans="1:11" ht="13" x14ac:dyDescent="0.3">
      <c r="A36" s="156">
        <f t="shared" si="0"/>
        <v>33</v>
      </c>
      <c r="C36" s="26" t="s">
        <v>245</v>
      </c>
      <c r="E36" s="182" t="s">
        <v>246</v>
      </c>
      <c r="G36" s="183">
        <v>0.5</v>
      </c>
      <c r="I36" s="183">
        <v>0.5</v>
      </c>
    </row>
    <row r="37" spans="1:11" ht="13" x14ac:dyDescent="0.3">
      <c r="A37" s="156">
        <f t="shared" si="0"/>
        <v>34</v>
      </c>
      <c r="C37" s="26" t="s">
        <v>247</v>
      </c>
      <c r="E37" s="26" t="s">
        <v>248</v>
      </c>
      <c r="G37" s="35">
        <f>+G35*G36</f>
        <v>-8786121.5850000009</v>
      </c>
      <c r="H37" s="35"/>
      <c r="I37" s="35">
        <f>+I35*I36</f>
        <v>-7050076.0099999998</v>
      </c>
    </row>
    <row r="38" spans="1:11" ht="13" x14ac:dyDescent="0.3">
      <c r="A38" s="156">
        <f t="shared" si="0"/>
        <v>35</v>
      </c>
      <c r="C38" s="26" t="s">
        <v>202</v>
      </c>
      <c r="E38" s="172" t="s">
        <v>238</v>
      </c>
      <c r="F38" s="172"/>
      <c r="G38" s="173">
        <v>5.8811663225218191E-2</v>
      </c>
      <c r="H38" s="174"/>
      <c r="I38" s="173">
        <v>5.8811663225218191E-2</v>
      </c>
      <c r="J38" s="174"/>
    </row>
    <row r="39" spans="1:11" ht="13.5" thickBot="1" x14ac:dyDescent="0.35">
      <c r="A39" s="156">
        <f t="shared" si="0"/>
        <v>36</v>
      </c>
      <c r="C39" s="26" t="s">
        <v>239</v>
      </c>
      <c r="E39" s="127" t="s">
        <v>249</v>
      </c>
      <c r="F39" s="127"/>
      <c r="G39" s="175">
        <f>+G37*G38</f>
        <v>-516726.4237128403</v>
      </c>
      <c r="H39" s="176"/>
      <c r="I39" s="175">
        <f>+I37*I38</f>
        <v>-414626.69601230999</v>
      </c>
      <c r="J39" s="176"/>
      <c r="K39" s="177">
        <f>(G39+I39)/2</f>
        <v>-465676.55986257514</v>
      </c>
    </row>
    <row r="40" spans="1:11" ht="13" thickTop="1" x14ac:dyDescent="0.25"/>
    <row r="41" spans="1:11" ht="13" x14ac:dyDescent="0.3">
      <c r="C41" s="32" t="s">
        <v>151</v>
      </c>
    </row>
    <row r="42" spans="1:11" x14ac:dyDescent="0.25">
      <c r="C42" s="26" t="s">
        <v>250</v>
      </c>
      <c r="D42" s="132"/>
    </row>
    <row r="43" spans="1:11" x14ac:dyDescent="0.25">
      <c r="C43" s="31" t="s">
        <v>251</v>
      </c>
    </row>
    <row r="44" spans="1:11" x14ac:dyDescent="0.25">
      <c r="C44" s="26" t="s">
        <v>252</v>
      </c>
    </row>
    <row r="45" spans="1:11" x14ac:dyDescent="0.25">
      <c r="C45" s="184" t="s">
        <v>253</v>
      </c>
    </row>
  </sheetData>
  <pageMargins left="0.7" right="0.7" top="0.75" bottom="0.75" header="0.3" footer="0.3"/>
  <pageSetup scale="67" orientation="landscape" cellComments="asDisplayed" r:id="rId1"/>
  <headerFooter>
    <oddHeader>&amp;CSchedule 34
Unfunded Reserves
(Revised 2023 True Up TRR)&amp;RTO2026 Annual Update
Attachment 4
WP-Schedule 3-One Time Adj Prior Period
Page &amp;P of &amp;N</oddHeader>
    <oddFooter>&amp;R&amp;A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55"/>
  <sheetViews>
    <sheetView zoomScaleNormal="100" zoomScaleSheetLayoutView="80" workbookViewId="0"/>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4.1796875" style="1" customWidth="1"/>
    <col min="12" max="12" width="1.81640625" style="1" customWidth="1"/>
    <col min="13" max="16384" width="9.1796875" style="1"/>
  </cols>
  <sheetData>
    <row r="1" spans="1:11" x14ac:dyDescent="0.35">
      <c r="A1" s="74"/>
      <c r="B1" s="74"/>
      <c r="C1" s="74"/>
      <c r="D1" s="74"/>
      <c r="E1" s="74"/>
      <c r="F1" s="74"/>
      <c r="G1" s="74"/>
      <c r="H1" s="74"/>
      <c r="I1" s="74"/>
      <c r="J1" s="74"/>
      <c r="K1" s="74"/>
    </row>
    <row r="2" spans="1:11" x14ac:dyDescent="0.35">
      <c r="A2" s="74"/>
      <c r="B2" s="74"/>
      <c r="C2" s="74"/>
      <c r="D2" s="74"/>
      <c r="E2" s="74"/>
      <c r="F2" s="74"/>
      <c r="G2" s="74"/>
      <c r="H2" s="74"/>
      <c r="I2" s="74"/>
      <c r="J2" s="74"/>
      <c r="K2" s="74"/>
    </row>
    <row r="3" spans="1:11" x14ac:dyDescent="0.35">
      <c r="A3" s="146" t="s">
        <v>27</v>
      </c>
      <c r="B3" s="147"/>
      <c r="C3" s="147"/>
      <c r="D3" s="147"/>
      <c r="E3" s="147"/>
      <c r="F3" s="147"/>
      <c r="G3" s="147"/>
      <c r="H3" s="147"/>
      <c r="I3" s="147"/>
      <c r="J3" s="147"/>
      <c r="K3" s="147"/>
    </row>
    <row r="4" spans="1:11" ht="15" thickBot="1" x14ac:dyDescent="0.4">
      <c r="A4" s="148"/>
      <c r="B4" s="149"/>
      <c r="C4" s="149"/>
      <c r="D4" s="149"/>
      <c r="E4" s="149"/>
      <c r="F4" s="149"/>
      <c r="G4" s="149"/>
      <c r="H4" s="149"/>
      <c r="I4" s="149"/>
      <c r="J4" s="149"/>
      <c r="K4" s="149"/>
    </row>
    <row r="5" spans="1:11" ht="32.25" customHeight="1" thickBot="1" x14ac:dyDescent="0.4">
      <c r="A5" s="202" t="s">
        <v>206</v>
      </c>
      <c r="B5" s="203"/>
      <c r="C5" s="203"/>
      <c r="D5" s="203"/>
      <c r="E5" s="203"/>
      <c r="F5" s="203"/>
      <c r="G5" s="204"/>
      <c r="H5" s="202" t="s">
        <v>208</v>
      </c>
      <c r="I5" s="203"/>
      <c r="J5" s="203"/>
      <c r="K5" s="204"/>
    </row>
    <row r="6" spans="1:11" ht="15" customHeight="1" x14ac:dyDescent="0.35">
      <c r="A6" s="75"/>
      <c r="B6" s="76"/>
      <c r="C6" s="76"/>
      <c r="D6" s="76"/>
      <c r="E6" s="79" t="s">
        <v>19</v>
      </c>
      <c r="F6" s="80"/>
      <c r="G6" s="81"/>
      <c r="H6" s="74"/>
      <c r="I6" s="82" t="s">
        <v>19</v>
      </c>
      <c r="J6" s="83"/>
      <c r="K6" s="84"/>
    </row>
    <row r="7" spans="1:11" ht="15" customHeight="1" x14ac:dyDescent="0.35">
      <c r="A7" s="77"/>
      <c r="B7" s="74"/>
      <c r="C7" s="74"/>
      <c r="D7" s="74"/>
      <c r="E7" s="82" t="s">
        <v>4</v>
      </c>
      <c r="F7" s="74"/>
      <c r="G7" s="85" t="s">
        <v>19</v>
      </c>
      <c r="H7" s="74"/>
      <c r="I7" s="82" t="s">
        <v>4</v>
      </c>
      <c r="J7" s="74"/>
      <c r="K7" s="85" t="s">
        <v>19</v>
      </c>
    </row>
    <row r="8" spans="1:11" ht="15" customHeight="1" x14ac:dyDescent="0.35">
      <c r="A8" s="77"/>
      <c r="B8" s="74"/>
      <c r="C8" s="74"/>
      <c r="D8" s="74"/>
      <c r="E8" s="82" t="s">
        <v>5</v>
      </c>
      <c r="F8" s="74"/>
      <c r="G8" s="85" t="s">
        <v>4</v>
      </c>
      <c r="H8" s="74"/>
      <c r="I8" s="82" t="s">
        <v>5</v>
      </c>
      <c r="J8" s="74"/>
      <c r="K8" s="85" t="s">
        <v>4</v>
      </c>
    </row>
    <row r="9" spans="1:11" ht="15" customHeight="1" x14ac:dyDescent="0.35">
      <c r="A9" s="86"/>
      <c r="B9" s="3"/>
      <c r="C9" s="87" t="s">
        <v>1</v>
      </c>
      <c r="D9" s="82" t="s">
        <v>1</v>
      </c>
      <c r="E9" s="82" t="s">
        <v>2</v>
      </c>
      <c r="F9" s="2" t="s">
        <v>3</v>
      </c>
      <c r="G9" s="85" t="s">
        <v>5</v>
      </c>
      <c r="H9" s="82" t="s">
        <v>1</v>
      </c>
      <c r="I9" s="82" t="s">
        <v>2</v>
      </c>
      <c r="J9" s="2" t="s">
        <v>3</v>
      </c>
      <c r="K9" s="85" t="s">
        <v>5</v>
      </c>
    </row>
    <row r="10" spans="1:11" ht="15" customHeight="1" x14ac:dyDescent="0.35">
      <c r="A10" s="86"/>
      <c r="B10" s="3"/>
      <c r="C10" s="2" t="s">
        <v>3</v>
      </c>
      <c r="D10" s="82" t="s">
        <v>20</v>
      </c>
      <c r="E10" s="82" t="s">
        <v>22</v>
      </c>
      <c r="F10" s="82" t="s">
        <v>23</v>
      </c>
      <c r="G10" s="85" t="s">
        <v>2</v>
      </c>
      <c r="H10" s="82" t="s">
        <v>20</v>
      </c>
      <c r="I10" s="82" t="s">
        <v>22</v>
      </c>
      <c r="J10" s="82" t="s">
        <v>23</v>
      </c>
      <c r="K10" s="85" t="s">
        <v>2</v>
      </c>
    </row>
    <row r="11" spans="1:11" ht="15.75" customHeight="1" x14ac:dyDescent="0.35">
      <c r="A11" s="88" t="s">
        <v>16</v>
      </c>
      <c r="B11" s="89" t="s">
        <v>17</v>
      </c>
      <c r="C11" s="89" t="s">
        <v>0</v>
      </c>
      <c r="D11" s="90" t="s">
        <v>26</v>
      </c>
      <c r="E11" s="90" t="s">
        <v>24</v>
      </c>
      <c r="F11" s="90" t="s">
        <v>16</v>
      </c>
      <c r="G11" s="91" t="s">
        <v>21</v>
      </c>
      <c r="H11" s="90" t="s">
        <v>26</v>
      </c>
      <c r="I11" s="90" t="s">
        <v>24</v>
      </c>
      <c r="J11" s="90" t="s">
        <v>16</v>
      </c>
      <c r="K11" s="91" t="s">
        <v>21</v>
      </c>
    </row>
    <row r="12" spans="1:11" ht="15.75" customHeight="1" x14ac:dyDescent="0.35">
      <c r="A12" s="116" t="s">
        <v>7</v>
      </c>
      <c r="B12" s="114">
        <v>2022</v>
      </c>
      <c r="C12" s="141">
        <v>2.7000000000000001E-3</v>
      </c>
      <c r="D12" s="117">
        <f>'WP-2022 True Up TRR Adj'!D8/12</f>
        <v>252.51202501853308</v>
      </c>
      <c r="E12" s="118">
        <f>D12</f>
        <v>252.51202501853308</v>
      </c>
      <c r="F12" s="118">
        <f>((E12)/2)*$C12</f>
        <v>0.34089123377501968</v>
      </c>
      <c r="G12" s="119">
        <f>E12+F12</f>
        <v>252.85291625230809</v>
      </c>
      <c r="H12" s="92">
        <v>0</v>
      </c>
      <c r="I12" s="118">
        <f>H12</f>
        <v>0</v>
      </c>
      <c r="J12" s="118">
        <f>((I12)/2)*$C12</f>
        <v>0</v>
      </c>
      <c r="K12" s="119">
        <f>I12+J12</f>
        <v>0</v>
      </c>
    </row>
    <row r="13" spans="1:11" ht="15.75" customHeight="1" x14ac:dyDescent="0.35">
      <c r="A13" s="116" t="s">
        <v>8</v>
      </c>
      <c r="B13" s="114">
        <v>2022</v>
      </c>
      <c r="C13" s="141">
        <v>2.7000000000000001E-3</v>
      </c>
      <c r="D13" s="117">
        <f>D12</f>
        <v>252.51202501853308</v>
      </c>
      <c r="E13" s="118">
        <f>D13+G12</f>
        <v>505.3649412708412</v>
      </c>
      <c r="F13" s="118">
        <f>(((E13+G12))/2)*$C13</f>
        <v>1.0235941076562516</v>
      </c>
      <c r="G13" s="119">
        <f>E13+F13</f>
        <v>506.38853537849747</v>
      </c>
      <c r="H13" s="92">
        <v>0</v>
      </c>
      <c r="I13" s="118">
        <f>H13+K12</f>
        <v>0</v>
      </c>
      <c r="J13" s="118">
        <f>(((I13+K12))/2)*$C13</f>
        <v>0</v>
      </c>
      <c r="K13" s="119">
        <f>I13+J13</f>
        <v>0</v>
      </c>
    </row>
    <row r="14" spans="1:11" ht="15.75" customHeight="1" x14ac:dyDescent="0.35">
      <c r="A14" s="116" t="s">
        <v>18</v>
      </c>
      <c r="B14" s="114">
        <v>2022</v>
      </c>
      <c r="C14" s="141">
        <v>2.7000000000000001E-3</v>
      </c>
      <c r="D14" s="117">
        <f t="shared" ref="D14:D35" si="0">D13</f>
        <v>252.51202501853308</v>
      </c>
      <c r="E14" s="118">
        <f t="shared" ref="E14:E35" si="1">D14+G13</f>
        <v>758.90056039703052</v>
      </c>
      <c r="F14" s="118">
        <f t="shared" ref="F14:F35" si="2">(((E14+G13))/2)*$C14</f>
        <v>1.7081402792969629</v>
      </c>
      <c r="G14" s="119">
        <f t="shared" ref="G14:G35" si="3">E14+F14</f>
        <v>760.60870067632743</v>
      </c>
      <c r="H14" s="92">
        <v>0</v>
      </c>
      <c r="I14" s="118">
        <f t="shared" ref="I14:I23" si="4">H14+K13</f>
        <v>0</v>
      </c>
      <c r="J14" s="118">
        <f t="shared" ref="J14:J23" si="5">(((I14+K13))/2)*$C14</f>
        <v>0</v>
      </c>
      <c r="K14" s="119">
        <f t="shared" ref="K14:K23" si="6">I14+J14</f>
        <v>0</v>
      </c>
    </row>
    <row r="15" spans="1:11" ht="15.75" customHeight="1" x14ac:dyDescent="0.35">
      <c r="A15" s="116" t="s">
        <v>9</v>
      </c>
      <c r="B15" s="114">
        <v>2022</v>
      </c>
      <c r="C15" s="141">
        <v>2.7000000000000001E-3</v>
      </c>
      <c r="D15" s="117">
        <f t="shared" si="0"/>
        <v>252.51202501853308</v>
      </c>
      <c r="E15" s="118">
        <f t="shared" si="1"/>
        <v>1013.1207256948605</v>
      </c>
      <c r="F15" s="118">
        <f t="shared" si="2"/>
        <v>2.3945347256011038</v>
      </c>
      <c r="G15" s="119">
        <f t="shared" si="3"/>
        <v>1015.5152604204617</v>
      </c>
      <c r="H15" s="92">
        <v>0</v>
      </c>
      <c r="I15" s="118">
        <f t="shared" si="4"/>
        <v>0</v>
      </c>
      <c r="J15" s="118">
        <f t="shared" si="5"/>
        <v>0</v>
      </c>
      <c r="K15" s="119">
        <f t="shared" si="6"/>
        <v>0</v>
      </c>
    </row>
    <row r="16" spans="1:11" ht="15.75" customHeight="1" x14ac:dyDescent="0.35">
      <c r="A16" s="116" t="s">
        <v>10</v>
      </c>
      <c r="B16" s="114">
        <v>2022</v>
      </c>
      <c r="C16" s="141">
        <v>2.7000000000000001E-3</v>
      </c>
      <c r="D16" s="117">
        <f t="shared" si="0"/>
        <v>252.51202501853308</v>
      </c>
      <c r="E16" s="118">
        <f t="shared" si="1"/>
        <v>1268.0272854389948</v>
      </c>
      <c r="F16" s="118">
        <f t="shared" si="2"/>
        <v>3.0827824369102661</v>
      </c>
      <c r="G16" s="119">
        <f t="shared" si="3"/>
        <v>1271.1100678759051</v>
      </c>
      <c r="H16" s="92">
        <v>0</v>
      </c>
      <c r="I16" s="118">
        <f t="shared" si="4"/>
        <v>0</v>
      </c>
      <c r="J16" s="118">
        <f t="shared" si="5"/>
        <v>0</v>
      </c>
      <c r="K16" s="119">
        <f t="shared" si="6"/>
        <v>0</v>
      </c>
    </row>
    <row r="17" spans="1:11" ht="15.75" customHeight="1" x14ac:dyDescent="0.35">
      <c r="A17" s="116" t="s">
        <v>25</v>
      </c>
      <c r="B17" s="114">
        <v>2022</v>
      </c>
      <c r="C17" s="141">
        <v>2.7000000000000001E-3</v>
      </c>
      <c r="D17" s="117">
        <f t="shared" si="0"/>
        <v>252.51202501853308</v>
      </c>
      <c r="E17" s="118">
        <f t="shared" si="1"/>
        <v>1523.6220928944381</v>
      </c>
      <c r="F17" s="118">
        <f t="shared" si="2"/>
        <v>3.7728884170399639</v>
      </c>
      <c r="G17" s="119">
        <f t="shared" si="3"/>
        <v>1527.394981311478</v>
      </c>
      <c r="H17" s="92">
        <v>0</v>
      </c>
      <c r="I17" s="118">
        <f t="shared" si="4"/>
        <v>0</v>
      </c>
      <c r="J17" s="118">
        <f t="shared" si="5"/>
        <v>0</v>
      </c>
      <c r="K17" s="119">
        <f t="shared" si="6"/>
        <v>0</v>
      </c>
    </row>
    <row r="18" spans="1:11" ht="15.75" customHeight="1" x14ac:dyDescent="0.35">
      <c r="A18" s="116" t="s">
        <v>11</v>
      </c>
      <c r="B18" s="114">
        <v>2022</v>
      </c>
      <c r="C18" s="141">
        <v>3.0000000000000001E-3</v>
      </c>
      <c r="D18" s="117">
        <f t="shared" si="0"/>
        <v>252.51202501853308</v>
      </c>
      <c r="E18" s="118">
        <f t="shared" si="1"/>
        <v>1779.907006330011</v>
      </c>
      <c r="F18" s="118">
        <f t="shared" si="2"/>
        <v>4.960952981462234</v>
      </c>
      <c r="G18" s="119">
        <f t="shared" si="3"/>
        <v>1784.8679593114732</v>
      </c>
      <c r="H18" s="92">
        <v>0</v>
      </c>
      <c r="I18" s="118">
        <f t="shared" si="4"/>
        <v>0</v>
      </c>
      <c r="J18" s="118">
        <f t="shared" si="5"/>
        <v>0</v>
      </c>
      <c r="K18" s="119">
        <f t="shared" si="6"/>
        <v>0</v>
      </c>
    </row>
    <row r="19" spans="1:11" ht="15.75" customHeight="1" x14ac:dyDescent="0.35">
      <c r="A19" s="116" t="s">
        <v>12</v>
      </c>
      <c r="B19" s="114">
        <v>2022</v>
      </c>
      <c r="C19" s="141">
        <v>3.0000000000000001E-3</v>
      </c>
      <c r="D19" s="117">
        <f t="shared" si="0"/>
        <v>252.51202501853308</v>
      </c>
      <c r="E19" s="118">
        <f t="shared" si="1"/>
        <v>2037.3799843300062</v>
      </c>
      <c r="F19" s="118">
        <f t="shared" si="2"/>
        <v>5.7333719154622198</v>
      </c>
      <c r="G19" s="119">
        <f t="shared" si="3"/>
        <v>2043.1133562454684</v>
      </c>
      <c r="H19" s="92">
        <v>0</v>
      </c>
      <c r="I19" s="118">
        <f t="shared" si="4"/>
        <v>0</v>
      </c>
      <c r="J19" s="118">
        <f t="shared" si="5"/>
        <v>0</v>
      </c>
      <c r="K19" s="119">
        <f t="shared" si="6"/>
        <v>0</v>
      </c>
    </row>
    <row r="20" spans="1:11" ht="15.75" customHeight="1" x14ac:dyDescent="0.35">
      <c r="A20" s="116" t="s">
        <v>13</v>
      </c>
      <c r="B20" s="114">
        <v>2022</v>
      </c>
      <c r="C20" s="141">
        <v>3.0000000000000001E-3</v>
      </c>
      <c r="D20" s="117">
        <f t="shared" si="0"/>
        <v>252.51202501853308</v>
      </c>
      <c r="E20" s="118">
        <f t="shared" si="1"/>
        <v>2295.6253812640016</v>
      </c>
      <c r="F20" s="118">
        <f t="shared" si="2"/>
        <v>6.5081081062642046</v>
      </c>
      <c r="G20" s="119">
        <f t="shared" si="3"/>
        <v>2302.1334893702656</v>
      </c>
      <c r="H20" s="92">
        <v>0</v>
      </c>
      <c r="I20" s="118">
        <f t="shared" si="4"/>
        <v>0</v>
      </c>
      <c r="J20" s="118">
        <f t="shared" si="5"/>
        <v>0</v>
      </c>
      <c r="K20" s="119">
        <f t="shared" si="6"/>
        <v>0</v>
      </c>
    </row>
    <row r="21" spans="1:11" ht="15.75" customHeight="1" x14ac:dyDescent="0.35">
      <c r="A21" s="116" t="s">
        <v>15</v>
      </c>
      <c r="B21" s="114">
        <v>2022</v>
      </c>
      <c r="C21" s="141">
        <v>4.1000000000000003E-3</v>
      </c>
      <c r="D21" s="117">
        <f t="shared" si="0"/>
        <v>252.51202501853308</v>
      </c>
      <c r="E21" s="118">
        <f t="shared" si="1"/>
        <v>2554.6455143887988</v>
      </c>
      <c r="F21" s="118">
        <f t="shared" si="2"/>
        <v>9.9563969577060814</v>
      </c>
      <c r="G21" s="119">
        <f t="shared" si="3"/>
        <v>2564.6019113465049</v>
      </c>
      <c r="H21" s="92">
        <v>0</v>
      </c>
      <c r="I21" s="118">
        <f t="shared" si="4"/>
        <v>0</v>
      </c>
      <c r="J21" s="118">
        <f t="shared" si="5"/>
        <v>0</v>
      </c>
      <c r="K21" s="119">
        <f t="shared" si="6"/>
        <v>0</v>
      </c>
    </row>
    <row r="22" spans="1:11" ht="15.75" customHeight="1" x14ac:dyDescent="0.35">
      <c r="A22" s="116" t="s">
        <v>14</v>
      </c>
      <c r="B22" s="114">
        <v>2022</v>
      </c>
      <c r="C22" s="141">
        <v>4.1000000000000003E-3</v>
      </c>
      <c r="D22" s="117">
        <f t="shared" si="0"/>
        <v>252.51202501853308</v>
      </c>
      <c r="E22" s="118">
        <f t="shared" si="1"/>
        <v>2817.1139363650382</v>
      </c>
      <c r="F22" s="118">
        <f t="shared" si="2"/>
        <v>11.032517487808663</v>
      </c>
      <c r="G22" s="119">
        <f t="shared" si="3"/>
        <v>2828.1464538528467</v>
      </c>
      <c r="H22" s="92">
        <v>0</v>
      </c>
      <c r="I22" s="118">
        <f t="shared" si="4"/>
        <v>0</v>
      </c>
      <c r="J22" s="118">
        <f t="shared" si="5"/>
        <v>0</v>
      </c>
      <c r="K22" s="119">
        <f t="shared" si="6"/>
        <v>0</v>
      </c>
    </row>
    <row r="23" spans="1:11" ht="15.75" customHeight="1" x14ac:dyDescent="0.35">
      <c r="A23" s="116" t="s">
        <v>6</v>
      </c>
      <c r="B23" s="114">
        <v>2022</v>
      </c>
      <c r="C23" s="141">
        <v>4.1000000000000003E-3</v>
      </c>
      <c r="D23" s="117">
        <f t="shared" si="0"/>
        <v>252.51202501853308</v>
      </c>
      <c r="E23" s="118">
        <f t="shared" si="1"/>
        <v>3080.6584788713799</v>
      </c>
      <c r="F23" s="118">
        <f t="shared" si="2"/>
        <v>12.113050112084665</v>
      </c>
      <c r="G23" s="119">
        <f t="shared" si="3"/>
        <v>3092.7715289834646</v>
      </c>
      <c r="H23" s="93">
        <v>0</v>
      </c>
      <c r="I23" s="118">
        <f t="shared" si="4"/>
        <v>0</v>
      </c>
      <c r="J23" s="118">
        <f t="shared" si="5"/>
        <v>0</v>
      </c>
      <c r="K23" s="119">
        <f t="shared" si="6"/>
        <v>0</v>
      </c>
    </row>
    <row r="24" spans="1:11" ht="15.75" customHeight="1" x14ac:dyDescent="0.35">
      <c r="A24" s="116" t="s">
        <v>7</v>
      </c>
      <c r="B24" s="131">
        <v>2023</v>
      </c>
      <c r="C24" s="141">
        <v>5.3E-3</v>
      </c>
      <c r="D24" s="117">
        <v>0</v>
      </c>
      <c r="E24" s="118">
        <f t="shared" si="1"/>
        <v>3092.7715289834646</v>
      </c>
      <c r="F24" s="118">
        <f t="shared" si="2"/>
        <v>16.391689103612361</v>
      </c>
      <c r="G24" s="119">
        <f t="shared" si="3"/>
        <v>3109.163218087077</v>
      </c>
      <c r="H24" s="117">
        <f>'WP-2023 True Up TRR Adj'!D8/12</f>
        <v>528.27602809667587</v>
      </c>
      <c r="I24" s="118">
        <f>H24</f>
        <v>528.27602809667587</v>
      </c>
      <c r="J24" s="118">
        <f>((I24)/2)*$C24</f>
        <v>1.399931474456191</v>
      </c>
      <c r="K24" s="119">
        <f>I24+J24</f>
        <v>529.67595957113201</v>
      </c>
    </row>
    <row r="25" spans="1:11" ht="15.75" customHeight="1" x14ac:dyDescent="0.35">
      <c r="A25" s="116" t="s">
        <v>8</v>
      </c>
      <c r="B25" s="131">
        <v>2023</v>
      </c>
      <c r="C25" s="141">
        <v>5.3E-3</v>
      </c>
      <c r="D25" s="117">
        <f t="shared" si="0"/>
        <v>0</v>
      </c>
      <c r="E25" s="118">
        <f t="shared" si="1"/>
        <v>3109.163218087077</v>
      </c>
      <c r="F25" s="118">
        <f t="shared" si="2"/>
        <v>16.478565055861509</v>
      </c>
      <c r="G25" s="119">
        <f t="shared" si="3"/>
        <v>3125.6417831429385</v>
      </c>
      <c r="H25" s="117">
        <f>H24</f>
        <v>528.27602809667587</v>
      </c>
      <c r="I25" s="118">
        <f>H25+K24</f>
        <v>1057.9519876678078</v>
      </c>
      <c r="J25" s="118">
        <f>(((I25+K24))/2)*$C25</f>
        <v>4.2072140601831904</v>
      </c>
      <c r="K25" s="119">
        <f>I25+J25</f>
        <v>1062.1592017279909</v>
      </c>
    </row>
    <row r="26" spans="1:11" ht="15.75" customHeight="1" x14ac:dyDescent="0.35">
      <c r="A26" s="116" t="s">
        <v>18</v>
      </c>
      <c r="B26" s="131">
        <v>2023</v>
      </c>
      <c r="C26" s="141">
        <v>5.3E-3</v>
      </c>
      <c r="D26" s="117">
        <f t="shared" si="0"/>
        <v>0</v>
      </c>
      <c r="E26" s="118">
        <f t="shared" si="1"/>
        <v>3125.6417831429385</v>
      </c>
      <c r="F26" s="118">
        <f t="shared" si="2"/>
        <v>16.565901450657574</v>
      </c>
      <c r="G26" s="119">
        <f t="shared" si="3"/>
        <v>3142.2076845935962</v>
      </c>
      <c r="H26" s="117">
        <f t="shared" ref="H26:H35" si="7">H25</f>
        <v>528.27602809667587</v>
      </c>
      <c r="I26" s="118">
        <f t="shared" ref="I26:I35" si="8">H26+K25</f>
        <v>1590.4352298246667</v>
      </c>
      <c r="J26" s="118">
        <f t="shared" ref="J26:J35" si="9">(((I26+K25))/2)*$C26</f>
        <v>7.0293752436145427</v>
      </c>
      <c r="K26" s="119">
        <f t="shared" ref="K26:K35" si="10">I26+J26</f>
        <v>1597.4646050682813</v>
      </c>
    </row>
    <row r="27" spans="1:11" ht="15.75" customHeight="1" x14ac:dyDescent="0.35">
      <c r="A27" s="116" t="s">
        <v>9</v>
      </c>
      <c r="B27" s="131">
        <v>2023</v>
      </c>
      <c r="C27" s="141">
        <v>6.3E-3</v>
      </c>
      <c r="D27" s="117">
        <f t="shared" si="0"/>
        <v>0</v>
      </c>
      <c r="E27" s="118">
        <f t="shared" si="1"/>
        <v>3142.2076845935962</v>
      </c>
      <c r="F27" s="118">
        <f t="shared" si="2"/>
        <v>19.795908412939657</v>
      </c>
      <c r="G27" s="119">
        <f t="shared" si="3"/>
        <v>3162.003593006536</v>
      </c>
      <c r="H27" s="117">
        <f t="shared" si="7"/>
        <v>528.27602809667587</v>
      </c>
      <c r="I27" s="118">
        <f t="shared" si="8"/>
        <v>2125.7406331649572</v>
      </c>
      <c r="J27" s="118">
        <f t="shared" si="9"/>
        <v>11.728096500434702</v>
      </c>
      <c r="K27" s="119">
        <f t="shared" si="10"/>
        <v>2137.4687296653919</v>
      </c>
    </row>
    <row r="28" spans="1:11" ht="15.75" customHeight="1" x14ac:dyDescent="0.35">
      <c r="A28" s="116" t="s">
        <v>10</v>
      </c>
      <c r="B28" s="131">
        <v>2023</v>
      </c>
      <c r="C28" s="141">
        <v>6.3E-3</v>
      </c>
      <c r="D28" s="117">
        <f t="shared" si="0"/>
        <v>0</v>
      </c>
      <c r="E28" s="118">
        <f t="shared" si="1"/>
        <v>3162.003593006536</v>
      </c>
      <c r="F28" s="118">
        <f t="shared" si="2"/>
        <v>19.920622635941179</v>
      </c>
      <c r="G28" s="119">
        <f t="shared" si="3"/>
        <v>3181.9242156424771</v>
      </c>
      <c r="H28" s="117">
        <f t="shared" si="7"/>
        <v>528.27602809667587</v>
      </c>
      <c r="I28" s="118">
        <f t="shared" si="8"/>
        <v>2665.7447577620678</v>
      </c>
      <c r="J28" s="118">
        <f t="shared" si="9"/>
        <v>15.130122485396498</v>
      </c>
      <c r="K28" s="119">
        <f t="shared" si="10"/>
        <v>2680.8748802474643</v>
      </c>
    </row>
    <row r="29" spans="1:11" ht="15.75" customHeight="1" x14ac:dyDescent="0.35">
      <c r="A29" s="116" t="s">
        <v>25</v>
      </c>
      <c r="B29" s="131">
        <v>2023</v>
      </c>
      <c r="C29" s="141">
        <v>6.3E-3</v>
      </c>
      <c r="D29" s="117">
        <f t="shared" si="0"/>
        <v>0</v>
      </c>
      <c r="E29" s="118">
        <f t="shared" si="1"/>
        <v>3181.9242156424771</v>
      </c>
      <c r="F29" s="118">
        <f t="shared" si="2"/>
        <v>20.046122558547605</v>
      </c>
      <c r="G29" s="119">
        <f t="shared" si="3"/>
        <v>3201.9703382010248</v>
      </c>
      <c r="H29" s="117">
        <f t="shared" si="7"/>
        <v>528.27602809667587</v>
      </c>
      <c r="I29" s="118">
        <f t="shared" si="8"/>
        <v>3209.1509083441401</v>
      </c>
      <c r="J29" s="118">
        <f t="shared" si="9"/>
        <v>18.553581234063554</v>
      </c>
      <c r="K29" s="119">
        <f t="shared" si="10"/>
        <v>3227.7044895782037</v>
      </c>
    </row>
    <row r="30" spans="1:11" ht="15.75" customHeight="1" x14ac:dyDescent="0.35">
      <c r="A30" s="116" t="s">
        <v>11</v>
      </c>
      <c r="B30" s="131">
        <v>2023</v>
      </c>
      <c r="C30" s="141">
        <v>6.7000000000000002E-3</v>
      </c>
      <c r="D30" s="117">
        <f t="shared" si="0"/>
        <v>0</v>
      </c>
      <c r="E30" s="118">
        <f t="shared" si="1"/>
        <v>3201.9703382010248</v>
      </c>
      <c r="F30" s="118">
        <f t="shared" si="2"/>
        <v>21.453201265946866</v>
      </c>
      <c r="G30" s="119">
        <f t="shared" si="3"/>
        <v>3223.4235394669718</v>
      </c>
      <c r="H30" s="117">
        <f t="shared" si="7"/>
        <v>528.27602809667587</v>
      </c>
      <c r="I30" s="118">
        <f t="shared" si="8"/>
        <v>3755.9805176748796</v>
      </c>
      <c r="J30" s="118">
        <f t="shared" si="9"/>
        <v>23.395344774297829</v>
      </c>
      <c r="K30" s="119">
        <f t="shared" si="10"/>
        <v>3779.3758624491775</v>
      </c>
    </row>
    <row r="31" spans="1:11" ht="15.75" customHeight="1" x14ac:dyDescent="0.35">
      <c r="A31" s="116" t="s">
        <v>12</v>
      </c>
      <c r="B31" s="131">
        <v>2023</v>
      </c>
      <c r="C31" s="141">
        <v>6.7000000000000002E-3</v>
      </c>
      <c r="D31" s="117">
        <f t="shared" si="0"/>
        <v>0</v>
      </c>
      <c r="E31" s="118">
        <f t="shared" si="1"/>
        <v>3223.4235394669718</v>
      </c>
      <c r="F31" s="118">
        <f t="shared" si="2"/>
        <v>21.596937714428712</v>
      </c>
      <c r="G31" s="119">
        <f t="shared" si="3"/>
        <v>3245.0204771814006</v>
      </c>
      <c r="H31" s="117">
        <f t="shared" si="7"/>
        <v>528.27602809667587</v>
      </c>
      <c r="I31" s="118">
        <f t="shared" si="8"/>
        <v>4307.6518905458533</v>
      </c>
      <c r="J31" s="118">
        <f t="shared" si="9"/>
        <v>27.091542972533354</v>
      </c>
      <c r="K31" s="119">
        <f t="shared" si="10"/>
        <v>4334.7434335183871</v>
      </c>
    </row>
    <row r="32" spans="1:11" ht="15.75" customHeight="1" x14ac:dyDescent="0.35">
      <c r="A32" s="116" t="s">
        <v>13</v>
      </c>
      <c r="B32" s="131">
        <v>2023</v>
      </c>
      <c r="C32" s="141">
        <v>6.7000000000000002E-3</v>
      </c>
      <c r="D32" s="117">
        <f t="shared" si="0"/>
        <v>0</v>
      </c>
      <c r="E32" s="118">
        <f t="shared" si="1"/>
        <v>3245.0204771814006</v>
      </c>
      <c r="F32" s="118">
        <f t="shared" si="2"/>
        <v>21.741637197115384</v>
      </c>
      <c r="G32" s="119">
        <f t="shared" si="3"/>
        <v>3266.7621143785159</v>
      </c>
      <c r="H32" s="117">
        <f t="shared" si="7"/>
        <v>528.27602809667587</v>
      </c>
      <c r="I32" s="118">
        <f t="shared" si="8"/>
        <v>4863.0194616150629</v>
      </c>
      <c r="J32" s="118">
        <f t="shared" si="9"/>
        <v>30.812505698697059</v>
      </c>
      <c r="K32" s="119">
        <f t="shared" si="10"/>
        <v>4893.8319673137603</v>
      </c>
    </row>
    <row r="33" spans="1:11" ht="15.75" customHeight="1" x14ac:dyDescent="0.35">
      <c r="A33" s="116" t="s">
        <v>15</v>
      </c>
      <c r="B33" s="131">
        <v>2023</v>
      </c>
      <c r="C33" s="141">
        <v>7.0000000000000001E-3</v>
      </c>
      <c r="D33" s="117">
        <f t="shared" si="0"/>
        <v>0</v>
      </c>
      <c r="E33" s="118">
        <f t="shared" si="1"/>
        <v>3266.7621143785159</v>
      </c>
      <c r="F33" s="118">
        <f t="shared" si="2"/>
        <v>22.867334800649612</v>
      </c>
      <c r="G33" s="119">
        <f t="shared" si="3"/>
        <v>3289.6294491791655</v>
      </c>
      <c r="H33" s="117">
        <f t="shared" si="7"/>
        <v>528.27602809667587</v>
      </c>
      <c r="I33" s="118">
        <f t="shared" si="8"/>
        <v>5422.1079954104362</v>
      </c>
      <c r="J33" s="118">
        <f t="shared" si="9"/>
        <v>36.105789869534689</v>
      </c>
      <c r="K33" s="119">
        <f t="shared" si="10"/>
        <v>5458.2137852799706</v>
      </c>
    </row>
    <row r="34" spans="1:11" ht="15.75" customHeight="1" x14ac:dyDescent="0.35">
      <c r="A34" s="116" t="s">
        <v>14</v>
      </c>
      <c r="B34" s="131">
        <v>2023</v>
      </c>
      <c r="C34" s="141">
        <v>7.0000000000000001E-3</v>
      </c>
      <c r="D34" s="117">
        <f t="shared" si="0"/>
        <v>0</v>
      </c>
      <c r="E34" s="118">
        <f t="shared" si="1"/>
        <v>3289.6294491791655</v>
      </c>
      <c r="F34" s="118">
        <f t="shared" si="2"/>
        <v>23.027406144254158</v>
      </c>
      <c r="G34" s="119">
        <f t="shared" si="3"/>
        <v>3312.6568553234197</v>
      </c>
      <c r="H34" s="117">
        <f t="shared" si="7"/>
        <v>528.27602809667587</v>
      </c>
      <c r="I34" s="118">
        <f t="shared" si="8"/>
        <v>5986.4898133766465</v>
      </c>
      <c r="J34" s="118">
        <f t="shared" si="9"/>
        <v>40.056462595298157</v>
      </c>
      <c r="K34" s="119">
        <f t="shared" si="10"/>
        <v>6026.5462759719449</v>
      </c>
    </row>
    <row r="35" spans="1:11" ht="15.75" customHeight="1" x14ac:dyDescent="0.35">
      <c r="A35" s="116" t="s">
        <v>6</v>
      </c>
      <c r="B35" s="131">
        <v>2023</v>
      </c>
      <c r="C35" s="141">
        <v>7.0000000000000001E-3</v>
      </c>
      <c r="D35" s="117">
        <f t="shared" si="0"/>
        <v>0</v>
      </c>
      <c r="E35" s="118">
        <f t="shared" si="1"/>
        <v>3312.6568553234197</v>
      </c>
      <c r="F35" s="118">
        <f t="shared" si="2"/>
        <v>23.18859798726394</v>
      </c>
      <c r="G35" s="119">
        <f t="shared" si="3"/>
        <v>3335.8454533106838</v>
      </c>
      <c r="H35" s="117">
        <f t="shared" si="7"/>
        <v>528.27602809667587</v>
      </c>
      <c r="I35" s="118">
        <f t="shared" si="8"/>
        <v>6554.8223040686207</v>
      </c>
      <c r="J35" s="118">
        <f t="shared" si="9"/>
        <v>44.034790030141977</v>
      </c>
      <c r="K35" s="119">
        <f t="shared" si="10"/>
        <v>6598.8570940987629</v>
      </c>
    </row>
    <row r="36" spans="1:11" ht="15" thickBot="1" x14ac:dyDescent="0.4">
      <c r="A36" s="77"/>
      <c r="B36" s="74"/>
      <c r="C36" s="74"/>
      <c r="D36" s="138">
        <f>SUM(D12:D35)</f>
        <v>3030.1443002223973</v>
      </c>
      <c r="E36" s="3"/>
      <c r="F36" s="78" t="s">
        <v>30</v>
      </c>
      <c r="G36" s="138">
        <f>G35</f>
        <v>3335.8454533106838</v>
      </c>
      <c r="H36" s="139">
        <f>SUM(H12:H35)</f>
        <v>6339.3123371601105</v>
      </c>
      <c r="I36" s="3"/>
      <c r="J36" s="78" t="s">
        <v>30</v>
      </c>
      <c r="K36" s="140">
        <f>K35</f>
        <v>6598.8570940987629</v>
      </c>
    </row>
    <row r="37" spans="1:11" ht="25" customHeight="1" thickBot="1" x14ac:dyDescent="0.4">
      <c r="A37" s="205" t="s">
        <v>199</v>
      </c>
      <c r="B37" s="206"/>
      <c r="C37" s="206"/>
      <c r="D37" s="206"/>
      <c r="E37" s="206"/>
      <c r="F37" s="206"/>
      <c r="G37" s="206"/>
      <c r="H37" s="206"/>
      <c r="I37" s="206"/>
      <c r="J37" s="206"/>
      <c r="K37" s="150">
        <f>SUM(G36,K36)</f>
        <v>9934.7025474094462</v>
      </c>
    </row>
    <row r="39" spans="1:11" x14ac:dyDescent="0.35">
      <c r="E39" s="2"/>
    </row>
    <row r="41" spans="1:11" x14ac:dyDescent="0.35">
      <c r="A41" s="3"/>
      <c r="F41" s="8"/>
    </row>
    <row r="42" spans="1:11" x14ac:dyDescent="0.35">
      <c r="E42" s="4"/>
    </row>
    <row r="47" spans="1:11" x14ac:dyDescent="0.35">
      <c r="A47" s="3"/>
    </row>
    <row r="51" spans="4:6" x14ac:dyDescent="0.35">
      <c r="D51" s="5"/>
      <c r="F51" s="6"/>
    </row>
    <row r="52" spans="4:6" x14ac:dyDescent="0.35">
      <c r="E52" s="7"/>
    </row>
    <row r="53" spans="4:6" x14ac:dyDescent="0.35">
      <c r="F53" s="6"/>
    </row>
    <row r="55" spans="4:6" x14ac:dyDescent="0.35">
      <c r="E55" s="7"/>
      <c r="F55" s="6"/>
    </row>
  </sheetData>
  <mergeCells count="3">
    <mergeCell ref="H5:K5"/>
    <mergeCell ref="A5:G5"/>
    <mergeCell ref="A37:J37"/>
  </mergeCells>
  <phoneticPr fontId="66" type="noConversion"/>
  <printOptions horizontalCentered="1"/>
  <pageMargins left="0.7" right="0.7" top="0.75" bottom="0.75" header="0.3" footer="0.3"/>
  <pageSetup scale="83" fitToHeight="0" orientation="landscape" cellComments="asDisplayed" r:id="rId1"/>
  <headerFooter>
    <oddHeader>&amp;RTO2026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312D5-73FF-4D0B-AD7F-4D0172634FD2}">
  <sheetPr codeName="Sheet42">
    <tabColor rgb="FFFFCCCC"/>
  </sheetPr>
  <dimension ref="A2:H16"/>
  <sheetViews>
    <sheetView zoomScaleNormal="100" workbookViewId="0"/>
  </sheetViews>
  <sheetFormatPr defaultColWidth="9.1796875" defaultRowHeight="14.5" x14ac:dyDescent="0.35"/>
  <cols>
    <col min="1" max="2" width="9.1796875" style="24"/>
    <col min="3" max="3" width="18.54296875" style="24" customWidth="1"/>
    <col min="4" max="4" width="14.26953125" style="24" bestFit="1" customWidth="1"/>
    <col min="5" max="5" width="12.54296875" style="24" customWidth="1"/>
    <col min="6" max="6" width="12" style="24" customWidth="1"/>
    <col min="7" max="7" width="13.81640625" style="24" customWidth="1"/>
    <col min="8" max="16384" width="9.1796875" style="24"/>
  </cols>
  <sheetData>
    <row r="2" spans="1:8" ht="21" customHeight="1" x14ac:dyDescent="0.35"/>
    <row r="3" spans="1:8" ht="15" customHeight="1" x14ac:dyDescent="0.35">
      <c r="A3" s="207" t="s">
        <v>203</v>
      </c>
      <c r="B3" s="207"/>
      <c r="C3" s="207"/>
      <c r="D3" s="207"/>
      <c r="E3" s="207"/>
      <c r="F3" s="207"/>
      <c r="G3" s="207"/>
    </row>
    <row r="4" spans="1:8" ht="15" customHeight="1" x14ac:dyDescent="0.35">
      <c r="A4" s="207"/>
      <c r="B4" s="207"/>
      <c r="C4" s="207"/>
      <c r="D4" s="207"/>
      <c r="E4" s="207"/>
      <c r="F4" s="207"/>
      <c r="G4" s="207"/>
    </row>
    <row r="5" spans="1:8" x14ac:dyDescent="0.35">
      <c r="A5" s="208" t="s">
        <v>31</v>
      </c>
      <c r="B5" s="208"/>
      <c r="C5" s="208"/>
      <c r="D5" s="72" t="s">
        <v>32</v>
      </c>
      <c r="E5" s="209" t="s">
        <v>33</v>
      </c>
      <c r="F5" s="209"/>
      <c r="G5" s="209"/>
    </row>
    <row r="6" spans="1:8" ht="49.5" customHeight="1" x14ac:dyDescent="0.35">
      <c r="A6" s="210" t="s">
        <v>212</v>
      </c>
      <c r="B6" s="211"/>
      <c r="C6" s="212"/>
      <c r="D6" s="134">
        <f>'WP-2022 TO2024 Sch4-TUTRR'!E74</f>
        <v>1254641387.1265414</v>
      </c>
      <c r="E6" s="213" t="s">
        <v>287</v>
      </c>
      <c r="F6" s="213"/>
      <c r="G6" s="213"/>
    </row>
    <row r="7" spans="1:8" ht="50.25" customHeight="1" x14ac:dyDescent="0.35">
      <c r="A7" s="210" t="s">
        <v>272</v>
      </c>
      <c r="B7" s="211"/>
      <c r="C7" s="212"/>
      <c r="D7" s="134">
        <f>'WP-2022 TO2024 Sch4-TUTRR'!J70</f>
        <v>1254638356.9822412</v>
      </c>
      <c r="E7" s="213" t="s">
        <v>273</v>
      </c>
      <c r="F7" s="213"/>
      <c r="G7" s="213"/>
    </row>
    <row r="8" spans="1:8" x14ac:dyDescent="0.35">
      <c r="A8" s="214" t="s">
        <v>34</v>
      </c>
      <c r="B8" s="214"/>
      <c r="C8" s="215"/>
      <c r="D8" s="135">
        <f>D6-D7</f>
        <v>3030.1443002223969</v>
      </c>
      <c r="E8" s="216"/>
      <c r="F8" s="216"/>
      <c r="G8" s="216"/>
    </row>
    <row r="11" spans="1:8" x14ac:dyDescent="0.35">
      <c r="A11" s="97" t="s">
        <v>141</v>
      </c>
    </row>
    <row r="12" spans="1:8" x14ac:dyDescent="0.35">
      <c r="A12" s="217" t="s">
        <v>213</v>
      </c>
      <c r="B12" s="218"/>
      <c r="C12" s="218"/>
      <c r="D12" s="218"/>
      <c r="E12" s="218"/>
      <c r="F12" s="218"/>
      <c r="G12" s="218"/>
      <c r="H12" s="96"/>
    </row>
    <row r="13" spans="1:8" x14ac:dyDescent="0.35">
      <c r="A13" s="219" t="s">
        <v>214</v>
      </c>
      <c r="B13" s="195"/>
      <c r="C13" s="195"/>
      <c r="D13" s="195"/>
      <c r="E13" s="195"/>
      <c r="F13" s="195"/>
      <c r="G13" s="195"/>
    </row>
    <row r="15" spans="1:8" x14ac:dyDescent="0.35">
      <c r="A15" s="115"/>
    </row>
    <row r="16" spans="1:8" x14ac:dyDescent="0.35">
      <c r="A16" s="115"/>
    </row>
  </sheetData>
  <mergeCells count="11">
    <mergeCell ref="A8:C8"/>
    <mergeCell ref="E8:G8"/>
    <mergeCell ref="A12:G12"/>
    <mergeCell ref="A13:G13"/>
    <mergeCell ref="A7:C7"/>
    <mergeCell ref="E7:G7"/>
    <mergeCell ref="A3:G4"/>
    <mergeCell ref="A5:C5"/>
    <mergeCell ref="E5:G5"/>
    <mergeCell ref="A6:C6"/>
    <mergeCell ref="E6:G6"/>
  </mergeCells>
  <pageMargins left="0.7" right="0.7" top="0.75" bottom="0.75" header="0.3" footer="0.3"/>
  <pageSetup orientation="portrait" r:id="rId1"/>
  <headerFooter>
    <oddHeader>&amp;RTO2026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875F4-2AAC-4765-89D6-92618EAE8FBC}">
  <sheetPr>
    <tabColor rgb="FFFFCCCC"/>
  </sheetPr>
  <dimension ref="A1:S173"/>
  <sheetViews>
    <sheetView zoomScaleNormal="100" workbookViewId="0"/>
  </sheetViews>
  <sheetFormatPr defaultColWidth="8.7265625" defaultRowHeight="12.5" x14ac:dyDescent="0.25"/>
  <cols>
    <col min="1" max="2" width="4.54296875" style="26" customWidth="1"/>
    <col min="3" max="3" width="18.54296875" style="26" customWidth="1"/>
    <col min="4" max="4" width="10.453125" style="26" bestFit="1" customWidth="1"/>
    <col min="5" max="7" width="15.54296875" style="26" customWidth="1"/>
    <col min="8" max="8" width="24.54296875" style="26" customWidth="1"/>
    <col min="9" max="9" width="4.54296875" style="26" customWidth="1"/>
    <col min="10" max="10" width="16.453125" style="26" customWidth="1"/>
    <col min="11" max="11" width="13.81640625" style="26" customWidth="1"/>
    <col min="12" max="12" width="20.81640625" style="26" customWidth="1"/>
    <col min="13" max="13" width="10.54296875" style="26" customWidth="1"/>
    <col min="14" max="14" width="15.453125" style="26" customWidth="1"/>
    <col min="15" max="15" width="18.1796875" style="26" customWidth="1"/>
    <col min="16" max="16" width="3.453125" style="26" customWidth="1"/>
    <col min="17" max="17" width="14.81640625" style="26" customWidth="1"/>
    <col min="18" max="16384" width="8.7265625" style="26"/>
  </cols>
  <sheetData>
    <row r="1" spans="1:13" ht="13" x14ac:dyDescent="0.3">
      <c r="A1" s="25" t="s">
        <v>35</v>
      </c>
    </row>
    <row r="3" spans="1:13" ht="13" x14ac:dyDescent="0.3">
      <c r="B3" s="27" t="s">
        <v>36</v>
      </c>
      <c r="K3" s="29"/>
    </row>
    <row r="4" spans="1:13" ht="13" x14ac:dyDescent="0.3">
      <c r="B4" s="28"/>
      <c r="F4" s="29" t="s">
        <v>37</v>
      </c>
      <c r="G4" s="29"/>
      <c r="H4" s="29" t="s">
        <v>38</v>
      </c>
      <c r="K4" s="29"/>
      <c r="M4" s="29"/>
    </row>
    <row r="5" spans="1:13" ht="13" x14ac:dyDescent="0.3">
      <c r="A5" s="30" t="s">
        <v>39</v>
      </c>
      <c r="B5" s="31"/>
      <c r="C5" s="32" t="s">
        <v>40</v>
      </c>
      <c r="F5" s="33" t="s">
        <v>41</v>
      </c>
      <c r="G5" s="33" t="s">
        <v>42</v>
      </c>
      <c r="H5" s="33" t="s">
        <v>43</v>
      </c>
      <c r="J5" s="33" t="s">
        <v>32</v>
      </c>
      <c r="K5" s="33"/>
      <c r="M5" s="33"/>
    </row>
    <row r="6" spans="1:13" ht="13" x14ac:dyDescent="0.3">
      <c r="A6" s="29">
        <v>1</v>
      </c>
      <c r="C6" s="34" t="s">
        <v>44</v>
      </c>
      <c r="F6" s="26" t="s">
        <v>45</v>
      </c>
      <c r="H6" s="34" t="s">
        <v>290</v>
      </c>
      <c r="J6" s="35">
        <v>10684096594.126232</v>
      </c>
      <c r="K6" s="35"/>
      <c r="M6" s="35"/>
    </row>
    <row r="7" spans="1:13" ht="13" x14ac:dyDescent="0.3">
      <c r="A7" s="29">
        <f>A6+1</f>
        <v>2</v>
      </c>
      <c r="C7" s="34" t="s">
        <v>46</v>
      </c>
      <c r="F7" s="26" t="s">
        <v>47</v>
      </c>
      <c r="H7" s="34" t="s">
        <v>291</v>
      </c>
      <c r="J7" s="35">
        <v>362353166.70729834</v>
      </c>
      <c r="K7" s="35"/>
      <c r="M7" s="35"/>
    </row>
    <row r="8" spans="1:13" ht="13" x14ac:dyDescent="0.3">
      <c r="A8" s="29">
        <f>A7+1</f>
        <v>3</v>
      </c>
      <c r="C8" s="34" t="s">
        <v>48</v>
      </c>
      <c r="F8" s="26" t="s">
        <v>47</v>
      </c>
      <c r="H8" s="26" t="s">
        <v>292</v>
      </c>
      <c r="J8" s="35">
        <v>7762115</v>
      </c>
      <c r="K8" s="35"/>
      <c r="M8" s="35"/>
    </row>
    <row r="9" spans="1:13" ht="13" x14ac:dyDescent="0.3">
      <c r="A9" s="29">
        <f>A8+1</f>
        <v>4</v>
      </c>
      <c r="C9" s="34" t="s">
        <v>49</v>
      </c>
      <c r="F9" s="26" t="s">
        <v>47</v>
      </c>
      <c r="H9" s="26" t="s">
        <v>293</v>
      </c>
      <c r="J9" s="35">
        <v>0</v>
      </c>
      <c r="K9" s="35"/>
      <c r="M9" s="35"/>
    </row>
    <row r="10" spans="1:13" ht="13" x14ac:dyDescent="0.3">
      <c r="A10" s="29"/>
      <c r="C10" s="34"/>
      <c r="J10" s="35"/>
      <c r="K10" s="35"/>
      <c r="M10" s="35"/>
    </row>
    <row r="11" spans="1:13" ht="13" x14ac:dyDescent="0.3">
      <c r="A11" s="29"/>
      <c r="C11" s="36" t="s">
        <v>50</v>
      </c>
      <c r="J11" s="35"/>
      <c r="K11" s="35"/>
      <c r="M11" s="35"/>
    </row>
    <row r="12" spans="1:13" ht="13" x14ac:dyDescent="0.3">
      <c r="A12" s="29">
        <f>A9+1</f>
        <v>5</v>
      </c>
      <c r="C12" s="31" t="s">
        <v>51</v>
      </c>
      <c r="F12" s="26" t="s">
        <v>45</v>
      </c>
      <c r="H12" s="34" t="s">
        <v>294</v>
      </c>
      <c r="J12" s="35">
        <v>25676658.345826861</v>
      </c>
      <c r="K12" s="35"/>
      <c r="M12" s="35"/>
    </row>
    <row r="13" spans="1:13" ht="13" x14ac:dyDescent="0.3">
      <c r="A13" s="29">
        <f>A12+1</f>
        <v>6</v>
      </c>
      <c r="C13" s="31" t="s">
        <v>52</v>
      </c>
      <c r="F13" s="26" t="s">
        <v>45</v>
      </c>
      <c r="H13" s="34" t="s">
        <v>295</v>
      </c>
      <c r="J13" s="35">
        <v>15223769.288200548</v>
      </c>
      <c r="K13" s="35"/>
      <c r="M13" s="35"/>
    </row>
    <row r="14" spans="1:13" ht="13" x14ac:dyDescent="0.3">
      <c r="A14" s="29">
        <f>A13+1</f>
        <v>7</v>
      </c>
      <c r="C14" s="31" t="s">
        <v>53</v>
      </c>
      <c r="F14" s="26" t="s">
        <v>144</v>
      </c>
      <c r="H14" s="26" t="s">
        <v>296</v>
      </c>
      <c r="J14" s="40">
        <v>31207356.481257088</v>
      </c>
      <c r="K14" s="40"/>
      <c r="M14" s="35"/>
    </row>
    <row r="15" spans="1:13" ht="13" x14ac:dyDescent="0.3">
      <c r="A15" s="29">
        <f>A14+1</f>
        <v>8</v>
      </c>
      <c r="C15" s="31" t="s">
        <v>54</v>
      </c>
      <c r="H15" s="26" t="str">
        <f>"Line "&amp;A12&amp;" + Line "&amp;A13&amp;" + Line "&amp;A14&amp;""</f>
        <v>Line 5 + Line 6 + Line 7</v>
      </c>
      <c r="J15" s="35">
        <f>SUM(J12:J14)</f>
        <v>72107784.115284503</v>
      </c>
      <c r="K15" s="35"/>
      <c r="M15" s="35"/>
    </row>
    <row r="16" spans="1:13" ht="13" x14ac:dyDescent="0.3">
      <c r="A16" s="29"/>
      <c r="C16" s="31"/>
      <c r="J16" s="35"/>
      <c r="K16" s="35"/>
      <c r="M16" s="35"/>
    </row>
    <row r="17" spans="1:13" ht="13" x14ac:dyDescent="0.3">
      <c r="A17" s="29"/>
      <c r="C17" s="38" t="s">
        <v>55</v>
      </c>
      <c r="J17" s="35"/>
      <c r="K17" s="35"/>
      <c r="M17" s="35"/>
    </row>
    <row r="18" spans="1:13" ht="13" x14ac:dyDescent="0.3">
      <c r="A18" s="29">
        <f>A15+1</f>
        <v>9</v>
      </c>
      <c r="C18" s="31" t="s">
        <v>56</v>
      </c>
      <c r="F18" s="26" t="s">
        <v>45</v>
      </c>
      <c r="G18" s="26" t="s">
        <v>57</v>
      </c>
      <c r="H18" s="34" t="s">
        <v>312</v>
      </c>
      <c r="J18" s="35">
        <v>-2326263471.2220597</v>
      </c>
      <c r="K18" s="35"/>
      <c r="M18" s="35"/>
    </row>
    <row r="19" spans="1:13" ht="13" x14ac:dyDescent="0.3">
      <c r="A19" s="29">
        <f>A18+1</f>
        <v>10</v>
      </c>
      <c r="C19" s="31" t="s">
        <v>58</v>
      </c>
      <c r="F19" s="26" t="s">
        <v>47</v>
      </c>
      <c r="G19" s="26" t="s">
        <v>57</v>
      </c>
      <c r="H19" s="34" t="s">
        <v>313</v>
      </c>
      <c r="J19" s="35">
        <v>0</v>
      </c>
      <c r="K19" s="35"/>
      <c r="M19" s="35"/>
    </row>
    <row r="20" spans="1:13" ht="13" x14ac:dyDescent="0.3">
      <c r="A20" s="29">
        <f>A19+1</f>
        <v>11</v>
      </c>
      <c r="C20" s="31" t="s">
        <v>59</v>
      </c>
      <c r="D20" s="39"/>
      <c r="F20" s="26" t="s">
        <v>47</v>
      </c>
      <c r="G20" s="26" t="s">
        <v>57</v>
      </c>
      <c r="H20" s="34" t="s">
        <v>314</v>
      </c>
      <c r="J20" s="40">
        <v>-125073299.17661147</v>
      </c>
      <c r="K20" s="35"/>
      <c r="M20" s="35"/>
    </row>
    <row r="21" spans="1:13" ht="13" x14ac:dyDescent="0.3">
      <c r="A21" s="29">
        <f>A20+1</f>
        <v>12</v>
      </c>
      <c r="C21" s="41" t="s">
        <v>60</v>
      </c>
      <c r="D21" s="39"/>
      <c r="H21" s="26" t="str">
        <f>"Line "&amp;A18&amp;" + Line "&amp;A19&amp;" + Line "&amp;A20&amp;""</f>
        <v>Line 9 + Line 10 + Line 11</v>
      </c>
      <c r="J21" s="35">
        <f>SUM(J18:J20)</f>
        <v>-2451336770.3986712</v>
      </c>
      <c r="K21" s="35"/>
      <c r="M21" s="35"/>
    </row>
    <row r="22" spans="1:13" ht="13" x14ac:dyDescent="0.3">
      <c r="A22" s="29"/>
      <c r="J22" s="35"/>
      <c r="K22" s="35"/>
      <c r="M22" s="35"/>
    </row>
    <row r="23" spans="1:13" ht="13" x14ac:dyDescent="0.3">
      <c r="A23" s="29">
        <f>A21+1</f>
        <v>13</v>
      </c>
      <c r="C23" s="34" t="s">
        <v>61</v>
      </c>
      <c r="F23" s="34" t="s">
        <v>47</v>
      </c>
      <c r="H23" s="34" t="s">
        <v>315</v>
      </c>
      <c r="J23" s="35">
        <v>-1441574971.9922392</v>
      </c>
      <c r="K23" s="35"/>
      <c r="M23" s="35"/>
    </row>
    <row r="24" spans="1:13" ht="13" x14ac:dyDescent="0.3">
      <c r="A24" s="29">
        <f>A23+1</f>
        <v>14</v>
      </c>
      <c r="C24" s="34" t="s">
        <v>62</v>
      </c>
      <c r="F24" s="26" t="s">
        <v>45</v>
      </c>
      <c r="H24" s="34" t="s">
        <v>316</v>
      </c>
      <c r="J24" s="35">
        <v>346163360.99307692</v>
      </c>
      <c r="K24" s="35"/>
      <c r="M24" s="35"/>
    </row>
    <row r="25" spans="1:13" ht="13" x14ac:dyDescent="0.3">
      <c r="A25" s="29">
        <f>A24+1</f>
        <v>15</v>
      </c>
      <c r="C25" s="34" t="s">
        <v>63</v>
      </c>
      <c r="F25" s="26" t="s">
        <v>47</v>
      </c>
      <c r="G25" s="26" t="s">
        <v>57</v>
      </c>
      <c r="H25" s="34" t="s">
        <v>317</v>
      </c>
      <c r="J25" s="35">
        <v>-35731272.543426588</v>
      </c>
      <c r="K25" s="35"/>
      <c r="M25" s="35"/>
    </row>
    <row r="26" spans="1:13" ht="13" x14ac:dyDescent="0.3">
      <c r="A26" s="29">
        <f t="shared" ref="A26:A27" si="0">A25+1</f>
        <v>16</v>
      </c>
      <c r="C26" s="34" t="s">
        <v>64</v>
      </c>
      <c r="H26" s="26" t="s">
        <v>318</v>
      </c>
      <c r="J26" s="37">
        <v>-89370039.414812461</v>
      </c>
      <c r="K26" s="35"/>
      <c r="M26" s="35"/>
    </row>
    <row r="27" spans="1:13" ht="13" x14ac:dyDescent="0.3">
      <c r="A27" s="29">
        <f t="shared" si="0"/>
        <v>17</v>
      </c>
      <c r="C27" s="34" t="s">
        <v>65</v>
      </c>
      <c r="F27" s="26" t="s">
        <v>47</v>
      </c>
      <c r="H27" s="34" t="s">
        <v>319</v>
      </c>
      <c r="J27" s="35">
        <v>0</v>
      </c>
      <c r="K27" s="35"/>
      <c r="M27" s="35"/>
    </row>
    <row r="28" spans="1:13" ht="13" x14ac:dyDescent="0.3">
      <c r="A28" s="29"/>
      <c r="C28" s="34"/>
      <c r="K28" s="35"/>
      <c r="M28" s="35"/>
    </row>
    <row r="29" spans="1:13" ht="13" x14ac:dyDescent="0.3">
      <c r="A29" s="29">
        <f>A27+1</f>
        <v>18</v>
      </c>
      <c r="C29" s="26" t="s">
        <v>66</v>
      </c>
      <c r="H29" s="26" t="str">
        <f>"L"&amp;A6&amp;"+L"&amp;A7&amp;"+L"&amp;A8&amp;"+L"&amp;A9&amp;"+L"&amp;A15&amp;"+L"&amp;A21&amp;"+"</f>
        <v>L1+L2+L3+L4+L8+L12+</v>
      </c>
      <c r="J29" s="37">
        <f>J6+ J7+J8+J9+J15+J21+J23+J24+J25+J26+J27</f>
        <v>7454469966.5927439</v>
      </c>
      <c r="K29" s="35"/>
      <c r="M29" s="35"/>
    </row>
    <row r="30" spans="1:13" ht="13" x14ac:dyDescent="0.3">
      <c r="A30" s="29"/>
      <c r="H30" s="26" t="str">
        <f>"L"&amp;A23&amp;"+L"&amp;A24&amp;"+L"&amp;A25&amp;"+L"&amp;A26&amp;"+L"&amp;A27&amp;""</f>
        <v>L13+L14+L15+L16+L17</v>
      </c>
      <c r="J30" s="35"/>
      <c r="K30" s="35"/>
      <c r="M30" s="35"/>
    </row>
    <row r="31" spans="1:13" ht="13" x14ac:dyDescent="0.3">
      <c r="A31" s="29"/>
      <c r="B31" s="25" t="s">
        <v>67</v>
      </c>
      <c r="J31" s="35"/>
      <c r="K31" s="35"/>
      <c r="M31" s="35"/>
    </row>
    <row r="32" spans="1:13" ht="13" x14ac:dyDescent="0.3">
      <c r="A32" s="30" t="s">
        <v>39</v>
      </c>
      <c r="C32" s="25"/>
      <c r="J32" s="35"/>
      <c r="K32" s="35"/>
      <c r="M32" s="35"/>
    </row>
    <row r="33" spans="1:16" ht="13" x14ac:dyDescent="0.3">
      <c r="A33" s="29">
        <f>A29+1</f>
        <v>19</v>
      </c>
      <c r="C33" s="26" t="s">
        <v>68</v>
      </c>
      <c r="G33" s="26" t="s">
        <v>69</v>
      </c>
      <c r="H33" s="26" t="str">
        <f>"Instruction 1, Line "&amp;B99&amp;""</f>
        <v>Instruction 1, Line j</v>
      </c>
      <c r="J33" s="42">
        <f>E99</f>
        <v>7.008465551625527E-2</v>
      </c>
      <c r="K33" s="42"/>
      <c r="L33" s="42"/>
      <c r="M33" s="42"/>
    </row>
    <row r="34" spans="1:16" ht="13" x14ac:dyDescent="0.3">
      <c r="A34" s="29">
        <f>A33+1</f>
        <v>20</v>
      </c>
      <c r="C34" s="26" t="s">
        <v>70</v>
      </c>
      <c r="H34" s="26" t="str">
        <f>"Line "&amp;A29&amp;" * Line "&amp;A33&amp;""</f>
        <v>Line 18 * Line 19</v>
      </c>
      <c r="J34" s="37">
        <f>J29*J33</f>
        <v>522443959.66492337</v>
      </c>
      <c r="K34" s="35"/>
      <c r="M34" s="35"/>
    </row>
    <row r="35" spans="1:16" ht="13" x14ac:dyDescent="0.3">
      <c r="A35" s="29"/>
      <c r="B35" s="31"/>
      <c r="K35" s="35"/>
      <c r="M35" s="35"/>
    </row>
    <row r="36" spans="1:16" ht="13" x14ac:dyDescent="0.3">
      <c r="A36" s="29"/>
      <c r="B36" s="25" t="s">
        <v>71</v>
      </c>
      <c r="K36" s="35"/>
      <c r="M36" s="35"/>
    </row>
    <row r="37" spans="1:16" ht="13" x14ac:dyDescent="0.3">
      <c r="A37" s="29"/>
      <c r="B37" s="31"/>
      <c r="K37" s="35"/>
      <c r="M37" s="35"/>
    </row>
    <row r="38" spans="1:16" ht="13" x14ac:dyDescent="0.3">
      <c r="A38" s="29">
        <f>A34+1</f>
        <v>21</v>
      </c>
      <c r="C38" s="26" t="s">
        <v>72</v>
      </c>
      <c r="J38" s="37">
        <f>(((J29*J42) + J45) *(J43/(1-J43)))+(J44/(1-J43))</f>
        <v>137401964.99845064</v>
      </c>
      <c r="K38" s="35"/>
      <c r="M38" s="35"/>
    </row>
    <row r="39" spans="1:16" ht="13" x14ac:dyDescent="0.3">
      <c r="A39" s="29"/>
      <c r="K39" s="35"/>
      <c r="M39" s="35"/>
    </row>
    <row r="40" spans="1:16" ht="13" x14ac:dyDescent="0.3">
      <c r="A40" s="29"/>
      <c r="D40" s="26" t="s">
        <v>73</v>
      </c>
      <c r="K40" s="35"/>
      <c r="M40" s="35"/>
    </row>
    <row r="41" spans="1:16" ht="13" x14ac:dyDescent="0.3">
      <c r="A41" s="29">
        <f>A38+1</f>
        <v>22</v>
      </c>
      <c r="D41" s="31" t="s">
        <v>74</v>
      </c>
      <c r="H41" s="26" t="str">
        <f>"Line "&amp;A29&amp;""</f>
        <v>Line 18</v>
      </c>
      <c r="J41" s="37">
        <f>J29</f>
        <v>7454469966.5927439</v>
      </c>
      <c r="K41" s="35"/>
      <c r="M41" s="35"/>
    </row>
    <row r="42" spans="1:16" ht="13" x14ac:dyDescent="0.3">
      <c r="A42" s="29">
        <f>A41+1</f>
        <v>23</v>
      </c>
      <c r="D42" s="31" t="s">
        <v>75</v>
      </c>
      <c r="G42" s="26" t="s">
        <v>76</v>
      </c>
      <c r="H42" s="26" t="str">
        <f>"Instruction 1, Line "&amp;B104&amp;""</f>
        <v>Instruction 1, Line k</v>
      </c>
      <c r="J42" s="42">
        <f>E104</f>
        <v>5.1480302527773449E-2</v>
      </c>
      <c r="K42" s="42"/>
      <c r="L42" s="42"/>
      <c r="M42" s="42"/>
    </row>
    <row r="43" spans="1:16" ht="13" x14ac:dyDescent="0.3">
      <c r="A43" s="29">
        <f>A42+1</f>
        <v>24</v>
      </c>
      <c r="D43" s="31" t="s">
        <v>77</v>
      </c>
      <c r="H43" s="26" t="s">
        <v>297</v>
      </c>
      <c r="J43" s="42">
        <v>0.27983599999999997</v>
      </c>
      <c r="K43" s="42"/>
      <c r="L43" s="42"/>
      <c r="M43" s="42"/>
    </row>
    <row r="44" spans="1:16" ht="13" x14ac:dyDescent="0.3">
      <c r="A44" s="29">
        <f>A43+1</f>
        <v>25</v>
      </c>
      <c r="D44" s="31" t="s">
        <v>78</v>
      </c>
      <c r="H44" s="26" t="s">
        <v>298</v>
      </c>
      <c r="J44" s="35">
        <v>-8591785</v>
      </c>
      <c r="K44" s="35"/>
      <c r="M44" s="35"/>
    </row>
    <row r="45" spans="1:16" ht="13" x14ac:dyDescent="0.3">
      <c r="A45" s="29">
        <f>A44+1</f>
        <v>26</v>
      </c>
      <c r="D45" s="31" t="s">
        <v>79</v>
      </c>
      <c r="H45" s="26" t="s">
        <v>299</v>
      </c>
      <c r="J45" s="35">
        <v>551490</v>
      </c>
      <c r="K45" s="35"/>
      <c r="M45" s="35"/>
    </row>
    <row r="46" spans="1:16" ht="13" x14ac:dyDescent="0.3">
      <c r="A46" s="29"/>
      <c r="B46" s="31"/>
      <c r="K46" s="35"/>
      <c r="M46" s="29"/>
      <c r="N46" s="29"/>
    </row>
    <row r="47" spans="1:16" ht="13" x14ac:dyDescent="0.3">
      <c r="A47" s="29"/>
      <c r="B47" s="25" t="s">
        <v>80</v>
      </c>
      <c r="K47" s="35"/>
      <c r="M47" s="64"/>
      <c r="N47" s="64"/>
      <c r="P47" s="32"/>
    </row>
    <row r="48" spans="1:16" ht="13" x14ac:dyDescent="0.3">
      <c r="A48" s="29">
        <f>A45+1</f>
        <v>27</v>
      </c>
      <c r="B48" s="31"/>
      <c r="C48" s="26" t="s">
        <v>81</v>
      </c>
      <c r="H48" s="26" t="s">
        <v>300</v>
      </c>
      <c r="J48" s="35">
        <v>100214566.80676542</v>
      </c>
      <c r="K48" s="35"/>
      <c r="M48" s="35"/>
      <c r="N48" s="35"/>
    </row>
    <row r="49" spans="1:14" ht="13" x14ac:dyDescent="0.3">
      <c r="A49" s="29">
        <f t="shared" ref="A49:A59" si="1">A48+1</f>
        <v>28</v>
      </c>
      <c r="B49" s="31"/>
      <c r="C49" s="26" t="s">
        <v>82</v>
      </c>
      <c r="H49" s="26" t="s">
        <v>301</v>
      </c>
      <c r="J49" s="35">
        <v>149444285.0432913</v>
      </c>
      <c r="K49" s="35"/>
      <c r="M49" s="35"/>
      <c r="N49" s="35"/>
    </row>
    <row r="50" spans="1:14" ht="13" x14ac:dyDescent="0.3">
      <c r="A50" s="29">
        <f>A49+1</f>
        <v>29</v>
      </c>
      <c r="B50" s="31"/>
      <c r="C50" s="26" t="s">
        <v>83</v>
      </c>
      <c r="H50" s="26" t="s">
        <v>302</v>
      </c>
      <c r="J50" s="35">
        <v>2083731.03</v>
      </c>
      <c r="K50" s="35"/>
      <c r="M50" s="35"/>
      <c r="N50" s="35"/>
    </row>
    <row r="51" spans="1:14" ht="13" x14ac:dyDescent="0.3">
      <c r="A51" s="29">
        <f t="shared" si="1"/>
        <v>30</v>
      </c>
      <c r="B51" s="31"/>
      <c r="C51" s="26" t="s">
        <v>84</v>
      </c>
      <c r="H51" s="26" t="s">
        <v>303</v>
      </c>
      <c r="J51" s="35">
        <v>315966081.48830742</v>
      </c>
      <c r="K51" s="35"/>
      <c r="M51" s="35"/>
      <c r="N51" s="35"/>
    </row>
    <row r="52" spans="1:14" ht="13" x14ac:dyDescent="0.3">
      <c r="A52" s="29">
        <f t="shared" si="1"/>
        <v>31</v>
      </c>
      <c r="B52" s="31"/>
      <c r="C52" s="26" t="s">
        <v>85</v>
      </c>
      <c r="H52" s="26" t="s">
        <v>304</v>
      </c>
      <c r="J52" s="35">
        <v>0</v>
      </c>
      <c r="K52" s="35"/>
      <c r="M52" s="35"/>
      <c r="N52" s="35"/>
    </row>
    <row r="53" spans="1:14" ht="13" x14ac:dyDescent="0.3">
      <c r="A53" s="29">
        <f t="shared" si="1"/>
        <v>32</v>
      </c>
      <c r="B53" s="31"/>
      <c r="C53" s="26" t="s">
        <v>86</v>
      </c>
      <c r="H53" s="26" t="s">
        <v>305</v>
      </c>
      <c r="J53" s="35">
        <v>83394361.468229413</v>
      </c>
      <c r="K53" s="35"/>
      <c r="M53" s="35"/>
      <c r="N53" s="35"/>
    </row>
    <row r="54" spans="1:14" ht="13" x14ac:dyDescent="0.3">
      <c r="A54" s="29">
        <f t="shared" si="1"/>
        <v>33</v>
      </c>
      <c r="B54" s="31"/>
      <c r="C54" s="26" t="s">
        <v>87</v>
      </c>
      <c r="H54" s="26" t="s">
        <v>306</v>
      </c>
      <c r="J54" s="35">
        <v>-66198997.082972489</v>
      </c>
      <c r="K54" s="35"/>
      <c r="M54" s="35"/>
      <c r="N54" s="35"/>
    </row>
    <row r="55" spans="1:14" ht="13" x14ac:dyDescent="0.3">
      <c r="A55" s="29">
        <f t="shared" si="1"/>
        <v>34</v>
      </c>
      <c r="B55" s="31"/>
      <c r="C55" s="26" t="s">
        <v>88</v>
      </c>
      <c r="H55" s="26" t="str">
        <f>"Line "&amp;A34&amp;""</f>
        <v>Line 20</v>
      </c>
      <c r="J55" s="37">
        <f>J34</f>
        <v>522443959.66492337</v>
      </c>
      <c r="K55" s="35"/>
      <c r="M55" s="35"/>
      <c r="N55" s="35"/>
    </row>
    <row r="56" spans="1:14" ht="13" x14ac:dyDescent="0.3">
      <c r="A56" s="29">
        <f t="shared" si="1"/>
        <v>35</v>
      </c>
      <c r="B56" s="31"/>
      <c r="C56" s="26" t="s">
        <v>89</v>
      </c>
      <c r="H56" s="26" t="str">
        <f>"Line "&amp;A38&amp;""</f>
        <v>Line 21</v>
      </c>
      <c r="J56" s="37">
        <f>J38</f>
        <v>137401964.99845064</v>
      </c>
      <c r="K56" s="35"/>
      <c r="M56" s="35"/>
      <c r="N56" s="35"/>
    </row>
    <row r="57" spans="1:14" ht="13" x14ac:dyDescent="0.3">
      <c r="A57" s="29">
        <f t="shared" si="1"/>
        <v>36</v>
      </c>
      <c r="B57" s="31"/>
      <c r="C57" s="26" t="s">
        <v>90</v>
      </c>
      <c r="H57" s="26" t="s">
        <v>307</v>
      </c>
      <c r="J57" s="35">
        <v>0</v>
      </c>
      <c r="K57" s="35"/>
      <c r="M57" s="35"/>
      <c r="N57" s="35"/>
    </row>
    <row r="58" spans="1:14" ht="13" x14ac:dyDescent="0.3">
      <c r="A58" s="29">
        <f t="shared" si="1"/>
        <v>37</v>
      </c>
      <c r="B58" s="31"/>
      <c r="C58" s="43" t="s">
        <v>91</v>
      </c>
      <c r="D58" s="43"/>
      <c r="H58" s="26" t="s">
        <v>308</v>
      </c>
      <c r="J58" s="40">
        <v>0</v>
      </c>
      <c r="K58" s="35"/>
      <c r="M58" s="35"/>
      <c r="N58" s="35"/>
    </row>
    <row r="59" spans="1:14" ht="13" x14ac:dyDescent="0.3">
      <c r="A59" s="29">
        <f t="shared" si="1"/>
        <v>38</v>
      </c>
      <c r="B59" s="31"/>
      <c r="C59" s="26" t="s">
        <v>92</v>
      </c>
      <c r="H59" s="26" t="str">
        <f>"Sum Line "&amp;A48&amp;" to Line "&amp;A58&amp;""</f>
        <v>Sum Line 27 to Line 37</v>
      </c>
      <c r="J59" s="37">
        <f>SUM(J48:J58)</f>
        <v>1244749953.416995</v>
      </c>
      <c r="K59" s="35"/>
      <c r="M59" s="35"/>
      <c r="N59" s="35"/>
    </row>
    <row r="60" spans="1:14" ht="13" x14ac:dyDescent="0.3">
      <c r="A60" s="29"/>
      <c r="B60" s="31"/>
      <c r="J60" s="35"/>
      <c r="K60" s="35"/>
      <c r="M60" s="35"/>
      <c r="N60" s="35"/>
    </row>
    <row r="61" spans="1:14" ht="12.75" customHeight="1" x14ac:dyDescent="0.3">
      <c r="A61" s="29">
        <f>A59+1</f>
        <v>39</v>
      </c>
      <c r="B61" s="31"/>
      <c r="C61" s="26" t="s">
        <v>93</v>
      </c>
      <c r="H61" s="26" t="s">
        <v>320</v>
      </c>
      <c r="J61" s="35">
        <v>24404721.323274449</v>
      </c>
      <c r="K61" s="35"/>
      <c r="M61" s="35"/>
      <c r="N61" s="35"/>
    </row>
    <row r="62" spans="1:14" ht="12.75" customHeight="1" x14ac:dyDescent="0.3">
      <c r="A62" s="29" t="s">
        <v>148</v>
      </c>
      <c r="B62" s="31"/>
      <c r="C62" s="26" t="s">
        <v>149</v>
      </c>
      <c r="H62" s="26" t="s">
        <v>150</v>
      </c>
      <c r="J62" s="35">
        <f>-J61</f>
        <v>-24404721.323274449</v>
      </c>
      <c r="K62" s="35"/>
      <c r="M62" s="35"/>
      <c r="N62" s="35"/>
    </row>
    <row r="63" spans="1:14" ht="13" x14ac:dyDescent="0.3">
      <c r="A63" s="29"/>
      <c r="B63" s="31"/>
      <c r="J63" s="35"/>
      <c r="K63" s="35"/>
      <c r="M63" s="35"/>
      <c r="N63" s="35"/>
    </row>
    <row r="64" spans="1:14" ht="13" x14ac:dyDescent="0.3">
      <c r="A64" s="29">
        <f>A61+1</f>
        <v>40</v>
      </c>
      <c r="B64" s="31"/>
      <c r="C64" s="26" t="s">
        <v>94</v>
      </c>
      <c r="H64" s="26" t="str">
        <f>"Sum of Lines "&amp;A59&amp;" to "&amp;A62&amp;""</f>
        <v>Sum of Lines 38 to 39a</v>
      </c>
      <c r="J64" s="37">
        <f>J59+J61+J62</f>
        <v>1244749953.416995</v>
      </c>
      <c r="K64" s="35"/>
      <c r="M64" s="35"/>
      <c r="N64" s="35"/>
    </row>
    <row r="65" spans="1:19" ht="13" x14ac:dyDescent="0.3">
      <c r="A65" s="29"/>
      <c r="B65" s="31"/>
      <c r="J65" s="35"/>
      <c r="K65" s="35"/>
      <c r="N65" s="35"/>
    </row>
    <row r="66" spans="1:19" ht="13.5" thickBot="1" x14ac:dyDescent="0.35">
      <c r="A66" s="29"/>
      <c r="B66" s="27" t="s">
        <v>95</v>
      </c>
      <c r="J66" s="35"/>
      <c r="K66" s="35"/>
      <c r="O66" s="29"/>
      <c r="P66" s="29"/>
    </row>
    <row r="67" spans="1:19" ht="13" x14ac:dyDescent="0.3">
      <c r="A67" s="30" t="s">
        <v>39</v>
      </c>
      <c r="B67" s="34"/>
      <c r="G67" s="32" t="s">
        <v>96</v>
      </c>
      <c r="J67" s="45" t="s">
        <v>98</v>
      </c>
      <c r="K67" s="64"/>
      <c r="L67" s="64"/>
      <c r="N67" s="32"/>
    </row>
    <row r="68" spans="1:19" ht="13" x14ac:dyDescent="0.3">
      <c r="A68" s="29">
        <f>A64+1</f>
        <v>41</v>
      </c>
      <c r="B68" s="34"/>
      <c r="D68" s="44" t="s">
        <v>97</v>
      </c>
      <c r="E68" s="37">
        <f>J64</f>
        <v>1244749953.416995</v>
      </c>
      <c r="G68" s="26" t="str">
        <f>"Line "&amp;A64&amp;""</f>
        <v>Line 40</v>
      </c>
      <c r="J68" s="47" t="s">
        <v>204</v>
      </c>
      <c r="K68" s="35"/>
      <c r="L68" s="35"/>
    </row>
    <row r="69" spans="1:19" ht="13" x14ac:dyDescent="0.3">
      <c r="A69" s="29">
        <f>A68+1</f>
        <v>42</v>
      </c>
      <c r="B69" s="34"/>
      <c r="D69" s="44" t="s">
        <v>99</v>
      </c>
      <c r="E69" s="46">
        <v>9.3645816374923023E-3</v>
      </c>
      <c r="G69" s="26" t="s">
        <v>321</v>
      </c>
      <c r="J69" s="48">
        <f>E74</f>
        <v>1254641387.1265414</v>
      </c>
      <c r="K69" s="42"/>
      <c r="L69" s="42"/>
    </row>
    <row r="70" spans="1:19" ht="39.65" customHeight="1" x14ac:dyDescent="0.3">
      <c r="A70" s="29">
        <f>A69+1</f>
        <v>43</v>
      </c>
      <c r="B70" s="34"/>
      <c r="D70" s="44" t="s">
        <v>100</v>
      </c>
      <c r="E70" s="37">
        <f>E68*E69</f>
        <v>11656562.55703819</v>
      </c>
      <c r="G70" s="26" t="str">
        <f>"Line "&amp;A68&amp;" * Line "&amp;A69&amp;""</f>
        <v>Line 41 * Line 42</v>
      </c>
      <c r="J70" s="49">
        <v>1254638356.9822412</v>
      </c>
      <c r="K70" s="220" t="s">
        <v>286</v>
      </c>
      <c r="L70" s="221"/>
    </row>
    <row r="71" spans="1:19" ht="13.5" thickBot="1" x14ac:dyDescent="0.35">
      <c r="A71" s="29">
        <f>A70+1</f>
        <v>44</v>
      </c>
      <c r="B71" s="34"/>
      <c r="D71" s="44" t="s">
        <v>101</v>
      </c>
      <c r="E71" s="46">
        <v>8.5395875497769943E-3</v>
      </c>
      <c r="G71" s="26" t="s">
        <v>321</v>
      </c>
      <c r="J71" s="50">
        <f>J69-J70</f>
        <v>3030.1443002223969</v>
      </c>
      <c r="K71" s="42"/>
      <c r="L71" s="42"/>
    </row>
    <row r="72" spans="1:19" ht="13" x14ac:dyDescent="0.3">
      <c r="A72" s="29">
        <f>A71+1</f>
        <v>45</v>
      </c>
      <c r="B72" s="34"/>
      <c r="D72" s="44" t="s">
        <v>102</v>
      </c>
      <c r="E72" s="35">
        <f>E68*E71</f>
        <v>10629651.204785265</v>
      </c>
      <c r="G72" s="26" t="str">
        <f>"Line "&amp;A68&amp;" * Line "&amp;A71&amp;""</f>
        <v>Line 41 * Line 44</v>
      </c>
      <c r="L72" s="35"/>
      <c r="N72" s="35"/>
      <c r="O72" s="35"/>
    </row>
    <row r="73" spans="1:19" ht="13" x14ac:dyDescent="0.3">
      <c r="A73" s="29" t="s">
        <v>197</v>
      </c>
      <c r="B73" s="34"/>
      <c r="D73" s="44" t="s">
        <v>198</v>
      </c>
      <c r="E73" s="40">
        <v>-12394780.052277384</v>
      </c>
      <c r="G73" s="26" t="s">
        <v>322</v>
      </c>
      <c r="I73" s="151"/>
      <c r="L73" s="111"/>
      <c r="O73" s="35"/>
    </row>
    <row r="74" spans="1:19" ht="28" customHeight="1" x14ac:dyDescent="0.3">
      <c r="A74" s="29">
        <f>A72+1</f>
        <v>46</v>
      </c>
      <c r="B74" s="34"/>
      <c r="D74" s="44" t="s">
        <v>103</v>
      </c>
      <c r="E74" s="37">
        <f>E68+E70+E72+E73</f>
        <v>1254641387.1265414</v>
      </c>
      <c r="G74" s="26" t="str">
        <f>"L "&amp;A68&amp;" + L "&amp;A70&amp;" + L "&amp;A72&amp;"+ L "&amp;A73&amp;""</f>
        <v>L 41 + L 43 + L 45+ L 45a</v>
      </c>
      <c r="K74" s="73">
        <v>3055.7804729938507</v>
      </c>
      <c r="L74" s="187" t="s">
        <v>210</v>
      </c>
      <c r="M74" s="111"/>
      <c r="N74" s="35"/>
      <c r="O74" s="35"/>
    </row>
    <row r="75" spans="1:19" ht="26.5" customHeight="1" x14ac:dyDescent="0.3">
      <c r="B75" s="27" t="s">
        <v>104</v>
      </c>
      <c r="D75" s="44"/>
      <c r="E75" s="35"/>
      <c r="H75" s="51"/>
      <c r="K75" s="129">
        <v>-25.636172771453857</v>
      </c>
      <c r="L75" s="188" t="s">
        <v>211</v>
      </c>
    </row>
    <row r="76" spans="1:19" ht="13" x14ac:dyDescent="0.3">
      <c r="A76" s="29"/>
      <c r="B76" s="26" t="s">
        <v>145</v>
      </c>
      <c r="C76" s="27"/>
      <c r="D76" s="44"/>
      <c r="E76" s="35"/>
      <c r="K76" s="111">
        <f>SUM(K74:K75)</f>
        <v>3030.1443002223969</v>
      </c>
      <c r="L76" s="26" t="s">
        <v>157</v>
      </c>
    </row>
    <row r="77" spans="1:19" ht="13" x14ac:dyDescent="0.3">
      <c r="A77" s="29"/>
      <c r="B77" s="26" t="s">
        <v>146</v>
      </c>
      <c r="C77" s="27"/>
      <c r="D77" s="44"/>
      <c r="E77" s="35"/>
      <c r="K77" s="111"/>
      <c r="M77" s="32"/>
      <c r="N77" s="32"/>
      <c r="O77" s="32"/>
    </row>
    <row r="78" spans="1:19" ht="13" x14ac:dyDescent="0.3">
      <c r="A78" s="29"/>
      <c r="B78" s="34" t="s">
        <v>105</v>
      </c>
      <c r="D78" s="44"/>
      <c r="E78" s="35"/>
      <c r="K78" s="36"/>
      <c r="L78" s="36"/>
      <c r="M78" s="36"/>
    </row>
    <row r="79" spans="1:19" ht="13" x14ac:dyDescent="0.3">
      <c r="A79" s="29"/>
      <c r="B79" s="34" t="s">
        <v>106</v>
      </c>
      <c r="D79" s="44"/>
      <c r="E79" s="35"/>
      <c r="K79" s="35"/>
      <c r="L79" s="73"/>
      <c r="O79" s="32"/>
      <c r="Q79" s="32"/>
      <c r="S79" s="32"/>
    </row>
    <row r="80" spans="1:19" ht="13" x14ac:dyDescent="0.3">
      <c r="A80" s="29"/>
      <c r="K80" s="35"/>
      <c r="L80" s="40"/>
      <c r="O80" s="44"/>
      <c r="Q80" s="35"/>
    </row>
    <row r="81" spans="1:19" ht="13" x14ac:dyDescent="0.3">
      <c r="A81" s="29"/>
      <c r="B81" s="26" t="s">
        <v>107</v>
      </c>
      <c r="K81" s="35"/>
      <c r="L81" s="35"/>
      <c r="O81" s="44"/>
      <c r="Q81" s="35"/>
    </row>
    <row r="82" spans="1:19" ht="13" x14ac:dyDescent="0.3">
      <c r="A82" s="29"/>
      <c r="C82" s="26" t="s">
        <v>108</v>
      </c>
      <c r="K82" s="35"/>
      <c r="O82" s="44"/>
      <c r="Q82" s="35"/>
    </row>
    <row r="83" spans="1:19" ht="13" x14ac:dyDescent="0.3">
      <c r="A83" s="29"/>
      <c r="J83" s="29" t="s">
        <v>109</v>
      </c>
      <c r="O83" s="44"/>
      <c r="Q83" s="35"/>
    </row>
    <row r="84" spans="1:19" ht="13" x14ac:dyDescent="0.3">
      <c r="A84" s="29"/>
      <c r="E84" s="33" t="s">
        <v>110</v>
      </c>
      <c r="F84" s="32" t="s">
        <v>96</v>
      </c>
      <c r="G84" s="33" t="s">
        <v>111</v>
      </c>
      <c r="H84" s="33" t="s">
        <v>112</v>
      </c>
      <c r="J84" s="33" t="s">
        <v>113</v>
      </c>
      <c r="O84" s="44"/>
      <c r="Q84" s="35"/>
    </row>
    <row r="85" spans="1:19" ht="13" x14ac:dyDescent="0.3">
      <c r="B85" s="52" t="s">
        <v>114</v>
      </c>
      <c r="C85" s="26" t="s">
        <v>115</v>
      </c>
      <c r="E85" s="104">
        <v>0.10299999999999999</v>
      </c>
      <c r="F85" s="26" t="s">
        <v>118</v>
      </c>
      <c r="G85" s="70">
        <v>44562</v>
      </c>
      <c r="H85" s="70">
        <v>44926</v>
      </c>
      <c r="J85" s="105">
        <v>365</v>
      </c>
      <c r="O85" s="44"/>
      <c r="Q85" s="35"/>
    </row>
    <row r="86" spans="1:19" ht="13" x14ac:dyDescent="0.3">
      <c r="B86" s="52" t="s">
        <v>116</v>
      </c>
      <c r="C86" s="26" t="s">
        <v>117</v>
      </c>
      <c r="E86" s="104"/>
      <c r="F86" s="26" t="s">
        <v>147</v>
      </c>
      <c r="G86" s="70"/>
      <c r="H86" s="70"/>
      <c r="J86" s="105"/>
      <c r="O86" s="44"/>
      <c r="Q86" s="40"/>
    </row>
    <row r="87" spans="1:19" ht="13" x14ac:dyDescent="0.3">
      <c r="B87" s="52" t="s">
        <v>119</v>
      </c>
      <c r="E87" s="55"/>
      <c r="G87" s="56"/>
      <c r="H87" s="56"/>
      <c r="I87" s="44" t="s">
        <v>120</v>
      </c>
      <c r="J87" s="58">
        <f>SUM(J85:J86)</f>
        <v>365</v>
      </c>
      <c r="O87" s="44"/>
      <c r="Q87" s="35"/>
      <c r="S87" s="127"/>
    </row>
    <row r="88" spans="1:19" ht="13" x14ac:dyDescent="0.3">
      <c r="B88" s="52" t="s">
        <v>121</v>
      </c>
      <c r="C88" s="26" t="s">
        <v>122</v>
      </c>
      <c r="E88" s="53">
        <f>((E85*J85) + (E86* J86)) / J87</f>
        <v>0.10299999999999999</v>
      </c>
      <c r="F88" s="26" t="s">
        <v>123</v>
      </c>
    </row>
    <row r="89" spans="1:19" ht="13" x14ac:dyDescent="0.3">
      <c r="A89" s="29"/>
    </row>
    <row r="90" spans="1:19" ht="13" x14ac:dyDescent="0.3">
      <c r="A90" s="29"/>
      <c r="B90" s="26" t="s">
        <v>124</v>
      </c>
    </row>
    <row r="91" spans="1:19" ht="13" x14ac:dyDescent="0.3">
      <c r="A91" s="29"/>
      <c r="E91" s="32" t="s">
        <v>96</v>
      </c>
    </row>
    <row r="92" spans="1:19" ht="13" x14ac:dyDescent="0.3">
      <c r="B92" s="52" t="s">
        <v>125</v>
      </c>
      <c r="C92" s="26" t="s">
        <v>126</v>
      </c>
      <c r="E92" s="106" t="s">
        <v>154</v>
      </c>
      <c r="F92" s="54"/>
      <c r="G92" s="54"/>
      <c r="H92" s="54"/>
      <c r="I92" s="54"/>
      <c r="J92" s="54"/>
    </row>
    <row r="93" spans="1:19" ht="13" x14ac:dyDescent="0.3">
      <c r="B93" s="52" t="s">
        <v>127</v>
      </c>
      <c r="C93" s="26" t="s">
        <v>128</v>
      </c>
      <c r="E93" s="106" t="s">
        <v>155</v>
      </c>
      <c r="F93" s="54"/>
      <c r="G93" s="54"/>
      <c r="H93" s="54"/>
      <c r="I93" s="54"/>
      <c r="J93" s="54"/>
    </row>
    <row r="94" spans="1:19" x14ac:dyDescent="0.25">
      <c r="E94" s="56"/>
    </row>
    <row r="95" spans="1:19" ht="13" x14ac:dyDescent="0.3">
      <c r="E95" s="33" t="s">
        <v>110</v>
      </c>
      <c r="F95" s="32" t="s">
        <v>96</v>
      </c>
    </row>
    <row r="96" spans="1:19" ht="13" x14ac:dyDescent="0.3">
      <c r="B96" s="52" t="s">
        <v>129</v>
      </c>
      <c r="C96" s="26" t="s">
        <v>130</v>
      </c>
      <c r="E96" s="107">
        <v>1.8604352988481822E-2</v>
      </c>
      <c r="F96" s="26" t="s">
        <v>309</v>
      </c>
    </row>
    <row r="97" spans="1:10" ht="13" x14ac:dyDescent="0.3">
      <c r="B97" s="52" t="s">
        <v>131</v>
      </c>
      <c r="C97" s="26" t="s">
        <v>132</v>
      </c>
      <c r="E97" s="107">
        <v>2.5553025277734545E-3</v>
      </c>
      <c r="F97" s="26" t="s">
        <v>310</v>
      </c>
    </row>
    <row r="98" spans="1:10" ht="13" x14ac:dyDescent="0.3">
      <c r="B98" s="52" t="s">
        <v>133</v>
      </c>
      <c r="C98" s="26" t="s">
        <v>134</v>
      </c>
      <c r="E98" s="108">
        <v>4.8924999999999996E-2</v>
      </c>
      <c r="F98" s="26" t="s">
        <v>311</v>
      </c>
    </row>
    <row r="99" spans="1:10" ht="13" x14ac:dyDescent="0.3">
      <c r="B99" s="29" t="s">
        <v>135</v>
      </c>
      <c r="C99" s="31" t="s">
        <v>68</v>
      </c>
      <c r="E99" s="107">
        <f>SUM(E96:E98)</f>
        <v>7.008465551625527E-2</v>
      </c>
      <c r="F99" s="35" t="str">
        <f>"Sum of Lines "&amp;B96&amp;" to "&amp;B98&amp;""</f>
        <v>Sum of Lines g to i</v>
      </c>
      <c r="G99" s="58"/>
      <c r="J99" s="59"/>
    </row>
    <row r="100" spans="1:10" ht="13" x14ac:dyDescent="0.3">
      <c r="A100" s="29"/>
      <c r="C100" s="60"/>
      <c r="D100" s="61"/>
      <c r="E100" s="35"/>
      <c r="F100" s="35"/>
      <c r="G100" s="58"/>
      <c r="H100" s="35"/>
      <c r="J100" s="59"/>
    </row>
    <row r="101" spans="1:10" ht="13" x14ac:dyDescent="0.3">
      <c r="A101" s="29"/>
      <c r="B101" s="26" t="s">
        <v>136</v>
      </c>
    </row>
    <row r="102" spans="1:10" ht="13" x14ac:dyDescent="0.3">
      <c r="A102" s="29"/>
    </row>
    <row r="103" spans="1:10" ht="13" x14ac:dyDescent="0.3">
      <c r="A103" s="29"/>
      <c r="E103" s="33" t="s">
        <v>110</v>
      </c>
      <c r="F103" s="32" t="s">
        <v>96</v>
      </c>
    </row>
    <row r="104" spans="1:10" ht="13" x14ac:dyDescent="0.3">
      <c r="B104" s="52" t="s">
        <v>137</v>
      </c>
      <c r="E104" s="107">
        <f>E97+E98</f>
        <v>5.1480302527773449E-2</v>
      </c>
      <c r="F104" s="35" t="str">
        <f>"Sum of Lines "&amp;B97&amp;" to "&amp;B98&amp;""</f>
        <v>Sum of Lines h to i</v>
      </c>
    </row>
    <row r="105" spans="1:10" ht="13" x14ac:dyDescent="0.3">
      <c r="A105" s="29"/>
      <c r="E105" s="42"/>
      <c r="F105" s="35"/>
    </row>
    <row r="106" spans="1:10" ht="13" x14ac:dyDescent="0.3">
      <c r="A106" s="29"/>
      <c r="B106" s="30" t="s">
        <v>151</v>
      </c>
      <c r="E106" s="58"/>
      <c r="F106" s="58"/>
      <c r="G106" s="58"/>
      <c r="H106" s="35"/>
    </row>
    <row r="107" spans="1:10" ht="13" x14ac:dyDescent="0.3">
      <c r="A107" s="29"/>
      <c r="B107" s="26" t="s">
        <v>152</v>
      </c>
    </row>
    <row r="108" spans="1:10" ht="13" x14ac:dyDescent="0.3">
      <c r="A108" s="29"/>
      <c r="B108" s="31" t="s">
        <v>156</v>
      </c>
      <c r="D108" s="29"/>
      <c r="E108" s="29"/>
      <c r="F108" s="29"/>
      <c r="G108" s="29"/>
      <c r="H108" s="29"/>
    </row>
    <row r="109" spans="1:10" ht="13" x14ac:dyDescent="0.3">
      <c r="A109" s="29"/>
      <c r="B109" s="34"/>
      <c r="D109" s="29"/>
      <c r="E109" s="29"/>
      <c r="F109" s="29"/>
      <c r="G109" s="29"/>
      <c r="H109" s="29"/>
    </row>
    <row r="110" spans="1:10" ht="13" x14ac:dyDescent="0.3">
      <c r="A110" s="29"/>
      <c r="C110" s="62"/>
      <c r="D110" s="62"/>
      <c r="E110" s="33"/>
      <c r="F110" s="33"/>
      <c r="G110" s="33"/>
      <c r="H110" s="33"/>
    </row>
    <row r="111" spans="1:10" ht="13" x14ac:dyDescent="0.3">
      <c r="A111" s="29"/>
    </row>
    <row r="112" spans="1:10" ht="13" x14ac:dyDescent="0.3">
      <c r="A112" s="29"/>
    </row>
    <row r="113" spans="1:10" ht="13" x14ac:dyDescent="0.3">
      <c r="A113" s="29"/>
    </row>
    <row r="114" spans="1:10" ht="13" x14ac:dyDescent="0.3">
      <c r="A114" s="29"/>
      <c r="C114" s="60"/>
      <c r="E114" s="35"/>
      <c r="F114" s="35"/>
      <c r="H114" s="35"/>
      <c r="J114" s="59"/>
    </row>
    <row r="115" spans="1:10" ht="13" x14ac:dyDescent="0.3">
      <c r="A115" s="29"/>
      <c r="C115" s="60"/>
      <c r="E115" s="35"/>
      <c r="F115" s="35"/>
      <c r="H115" s="35"/>
      <c r="J115" s="59"/>
    </row>
    <row r="116" spans="1:10" ht="13" x14ac:dyDescent="0.3">
      <c r="A116" s="30"/>
      <c r="C116" s="60"/>
      <c r="E116" s="35"/>
      <c r="F116" s="35"/>
      <c r="H116" s="35"/>
      <c r="J116" s="59"/>
    </row>
    <row r="117" spans="1:10" ht="13" x14ac:dyDescent="0.3">
      <c r="A117" s="29"/>
      <c r="D117" s="63"/>
      <c r="E117" s="35"/>
      <c r="F117" s="35"/>
      <c r="H117" s="35"/>
      <c r="J117" s="59"/>
    </row>
    <row r="118" spans="1:10" ht="13" x14ac:dyDescent="0.3">
      <c r="A118" s="29"/>
      <c r="C118" s="60"/>
      <c r="D118" s="44"/>
      <c r="E118" s="40"/>
      <c r="F118" s="35"/>
      <c r="H118" s="35"/>
      <c r="J118" s="59"/>
    </row>
    <row r="119" spans="1:10" ht="13" x14ac:dyDescent="0.3">
      <c r="A119" s="29"/>
      <c r="C119" s="60"/>
      <c r="D119" s="44"/>
      <c r="E119" s="35"/>
      <c r="F119" s="35"/>
      <c r="H119" s="35"/>
      <c r="J119" s="59"/>
    </row>
    <row r="120" spans="1:10" ht="13" x14ac:dyDescent="0.3">
      <c r="A120" s="29"/>
    </row>
    <row r="121" spans="1:10" ht="13" x14ac:dyDescent="0.3">
      <c r="A121" s="29"/>
      <c r="B121" s="25"/>
    </row>
    <row r="122" spans="1:10" ht="13" x14ac:dyDescent="0.3">
      <c r="A122" s="29"/>
    </row>
    <row r="123" spans="1:10" ht="13" x14ac:dyDescent="0.3">
      <c r="A123" s="29"/>
    </row>
    <row r="124" spans="1:10" ht="13" x14ac:dyDescent="0.3">
      <c r="A124" s="29"/>
      <c r="F124" s="29"/>
    </row>
    <row r="125" spans="1:10" ht="13" x14ac:dyDescent="0.3">
      <c r="A125" s="29"/>
      <c r="F125" s="29"/>
    </row>
    <row r="126" spans="1:10" ht="13" x14ac:dyDescent="0.3">
      <c r="A126" s="29"/>
      <c r="D126" s="29"/>
      <c r="E126" s="29"/>
      <c r="F126" s="29"/>
      <c r="H126" s="29"/>
    </row>
    <row r="127" spans="1:10" ht="13" x14ac:dyDescent="0.3">
      <c r="A127" s="29"/>
      <c r="D127" s="29"/>
      <c r="E127" s="29"/>
      <c r="F127" s="29"/>
      <c r="G127" s="29"/>
      <c r="H127" s="52"/>
    </row>
    <row r="128" spans="1:10" ht="13" x14ac:dyDescent="0.3">
      <c r="A128" s="30"/>
      <c r="C128" s="62"/>
      <c r="D128" s="62"/>
      <c r="E128" s="33"/>
      <c r="F128" s="64"/>
      <c r="G128" s="33"/>
      <c r="H128" s="52"/>
    </row>
    <row r="129" spans="1:8" ht="13" x14ac:dyDescent="0.3">
      <c r="A129" s="29"/>
      <c r="C129" s="60"/>
      <c r="D129" s="61"/>
      <c r="E129" s="35"/>
      <c r="F129" s="35"/>
      <c r="G129" s="53"/>
      <c r="H129" s="35"/>
    </row>
    <row r="130" spans="1:8" ht="13" x14ac:dyDescent="0.3">
      <c r="A130" s="29"/>
      <c r="C130" s="60"/>
      <c r="D130" s="61"/>
      <c r="E130" s="35"/>
      <c r="F130" s="35"/>
      <c r="G130" s="53"/>
      <c r="H130" s="35"/>
    </row>
    <row r="131" spans="1:8" ht="13" x14ac:dyDescent="0.3">
      <c r="A131" s="29"/>
      <c r="C131" s="60"/>
      <c r="D131" s="61"/>
      <c r="E131" s="35"/>
      <c r="F131" s="35"/>
      <c r="G131" s="53"/>
      <c r="H131" s="35"/>
    </row>
    <row r="132" spans="1:8" ht="13" x14ac:dyDescent="0.3">
      <c r="A132" s="29"/>
      <c r="C132" s="60"/>
      <c r="D132" s="61"/>
      <c r="E132" s="35"/>
      <c r="F132" s="35"/>
      <c r="G132" s="53"/>
      <c r="H132" s="35"/>
    </row>
    <row r="133" spans="1:8" ht="13" x14ac:dyDescent="0.3">
      <c r="A133" s="29"/>
      <c r="C133" s="60"/>
      <c r="D133" s="61"/>
      <c r="E133" s="35"/>
      <c r="F133" s="35"/>
      <c r="G133" s="53"/>
      <c r="H133" s="35"/>
    </row>
    <row r="134" spans="1:8" ht="13" x14ac:dyDescent="0.3">
      <c r="A134" s="29"/>
      <c r="C134" s="60"/>
      <c r="D134" s="61"/>
      <c r="E134" s="35"/>
      <c r="F134" s="35"/>
      <c r="G134" s="53"/>
      <c r="H134" s="35"/>
    </row>
    <row r="135" spans="1:8" ht="13" x14ac:dyDescent="0.3">
      <c r="A135" s="29"/>
      <c r="C135" s="60"/>
      <c r="D135" s="61"/>
      <c r="E135" s="35"/>
      <c r="F135" s="35"/>
      <c r="G135" s="53"/>
      <c r="H135" s="35"/>
    </row>
    <row r="136" spans="1:8" ht="13" x14ac:dyDescent="0.3">
      <c r="A136" s="29"/>
      <c r="C136" s="60"/>
      <c r="D136" s="61"/>
      <c r="E136" s="35"/>
      <c r="F136" s="35"/>
      <c r="G136" s="53"/>
      <c r="H136" s="35"/>
    </row>
    <row r="137" spans="1:8" ht="13" x14ac:dyDescent="0.3">
      <c r="A137" s="29"/>
      <c r="C137" s="60"/>
      <c r="D137" s="61"/>
      <c r="E137" s="35"/>
      <c r="F137" s="35"/>
      <c r="G137" s="53"/>
      <c r="H137" s="35"/>
    </row>
    <row r="138" spans="1:8" ht="13" x14ac:dyDescent="0.3">
      <c r="A138" s="29"/>
      <c r="C138" s="60"/>
      <c r="D138" s="61"/>
      <c r="E138" s="35"/>
      <c r="F138" s="35"/>
      <c r="G138" s="53"/>
      <c r="H138" s="35"/>
    </row>
    <row r="139" spans="1:8" ht="13" x14ac:dyDescent="0.3">
      <c r="A139" s="29"/>
      <c r="C139" s="60"/>
      <c r="D139" s="61"/>
      <c r="E139" s="35"/>
      <c r="F139" s="35"/>
      <c r="G139" s="53"/>
      <c r="H139" s="35"/>
    </row>
    <row r="140" spans="1:8" ht="13" x14ac:dyDescent="0.3">
      <c r="A140" s="29"/>
      <c r="C140" s="60"/>
      <c r="D140" s="61"/>
      <c r="E140" s="35"/>
      <c r="F140" s="35"/>
      <c r="G140" s="53"/>
      <c r="H140" s="40"/>
    </row>
    <row r="141" spans="1:8" ht="13" x14ac:dyDescent="0.3">
      <c r="A141" s="29"/>
      <c r="H141" s="35"/>
    </row>
    <row r="142" spans="1:8" ht="13" x14ac:dyDescent="0.3">
      <c r="A142" s="29"/>
      <c r="C142" s="60"/>
      <c r="D142" s="61"/>
      <c r="F142" s="65"/>
      <c r="G142" s="53"/>
      <c r="H142" s="65"/>
    </row>
    <row r="143" spans="1:8" ht="13" x14ac:dyDescent="0.3">
      <c r="A143" s="29"/>
      <c r="B143" s="25"/>
      <c r="C143" s="60"/>
      <c r="D143" s="61"/>
      <c r="F143" s="65"/>
      <c r="G143" s="53"/>
      <c r="H143" s="65"/>
    </row>
    <row r="144" spans="1:8" ht="13" x14ac:dyDescent="0.3">
      <c r="A144" s="30"/>
      <c r="B144" s="25"/>
      <c r="C144" s="60"/>
      <c r="D144" s="61"/>
      <c r="F144" s="65"/>
      <c r="G144" s="53"/>
      <c r="H144" s="65"/>
    </row>
    <row r="145" spans="1:8" ht="13" x14ac:dyDescent="0.3">
      <c r="A145" s="29"/>
      <c r="C145" s="60"/>
      <c r="D145" s="66"/>
      <c r="E145" s="35"/>
      <c r="F145" s="67"/>
      <c r="G145" s="53"/>
      <c r="H145" s="65"/>
    </row>
    <row r="146" spans="1:8" ht="13" x14ac:dyDescent="0.3">
      <c r="A146" s="29"/>
      <c r="C146" s="60"/>
      <c r="D146" s="44"/>
      <c r="E146" s="35"/>
      <c r="F146" s="67"/>
      <c r="G146" s="53"/>
      <c r="H146" s="65"/>
    </row>
    <row r="147" spans="1:8" ht="13" x14ac:dyDescent="0.3">
      <c r="A147" s="29"/>
      <c r="C147" s="60"/>
      <c r="D147" s="44"/>
      <c r="E147" s="40"/>
      <c r="F147" s="67"/>
      <c r="G147" s="53"/>
      <c r="H147" s="65"/>
    </row>
    <row r="148" spans="1:8" ht="13" x14ac:dyDescent="0.3">
      <c r="A148" s="29"/>
      <c r="C148" s="60"/>
      <c r="D148" s="66"/>
      <c r="E148" s="35"/>
      <c r="F148" s="65"/>
      <c r="G148" s="53"/>
      <c r="H148" s="65"/>
    </row>
    <row r="149" spans="1:8" ht="13" x14ac:dyDescent="0.3">
      <c r="A149" s="29"/>
      <c r="C149" s="60"/>
      <c r="D149" s="61"/>
      <c r="F149" s="65"/>
      <c r="G149" s="53"/>
      <c r="H149" s="65"/>
    </row>
    <row r="150" spans="1:8" ht="13" x14ac:dyDescent="0.3">
      <c r="A150" s="29"/>
    </row>
    <row r="151" spans="1:8" ht="13" x14ac:dyDescent="0.3">
      <c r="A151" s="29"/>
    </row>
    <row r="152" spans="1:8" ht="13" x14ac:dyDescent="0.3">
      <c r="A152" s="29"/>
    </row>
    <row r="153" spans="1:8" ht="13" x14ac:dyDescent="0.3">
      <c r="A153" s="29"/>
      <c r="B153" s="25"/>
    </row>
    <row r="154" spans="1:8" ht="13" x14ac:dyDescent="0.3">
      <c r="A154" s="29"/>
    </row>
    <row r="155" spans="1:8" ht="13" x14ac:dyDescent="0.3">
      <c r="A155" s="29"/>
    </row>
    <row r="156" spans="1:8" ht="13" x14ac:dyDescent="0.3">
      <c r="A156" s="29"/>
    </row>
    <row r="157" spans="1:8" ht="13" x14ac:dyDescent="0.3">
      <c r="A157" s="29"/>
    </row>
    <row r="158" spans="1:8" ht="13" x14ac:dyDescent="0.3">
      <c r="A158" s="29"/>
      <c r="B158" s="25"/>
    </row>
    <row r="159" spans="1:8" ht="13" x14ac:dyDescent="0.3">
      <c r="A159" s="29"/>
    </row>
    <row r="160" spans="1:8" ht="13" x14ac:dyDescent="0.3">
      <c r="A160" s="30"/>
      <c r="C160" s="62"/>
      <c r="D160" s="33"/>
    </row>
    <row r="161" spans="1:6" ht="13" x14ac:dyDescent="0.3">
      <c r="A161" s="29"/>
      <c r="C161" s="60"/>
      <c r="D161" s="68"/>
      <c r="F161" s="42"/>
    </row>
    <row r="162" spans="1:6" ht="13" x14ac:dyDescent="0.3">
      <c r="A162" s="29"/>
      <c r="C162" s="60"/>
      <c r="D162" s="68"/>
      <c r="F162" s="42"/>
    </row>
    <row r="163" spans="1:6" ht="13" x14ac:dyDescent="0.3">
      <c r="A163" s="29"/>
      <c r="C163" s="60"/>
      <c r="D163" s="68"/>
      <c r="F163" s="42"/>
    </row>
    <row r="164" spans="1:6" ht="13" x14ac:dyDescent="0.3">
      <c r="A164" s="29"/>
      <c r="C164" s="60"/>
      <c r="D164" s="68"/>
      <c r="F164" s="42"/>
    </row>
    <row r="165" spans="1:6" ht="13" x14ac:dyDescent="0.3">
      <c r="A165" s="29"/>
      <c r="C165" s="60"/>
      <c r="D165" s="68"/>
      <c r="F165" s="42"/>
    </row>
    <row r="166" spans="1:6" ht="13" x14ac:dyDescent="0.3">
      <c r="A166" s="29"/>
      <c r="C166" s="60"/>
      <c r="D166" s="68"/>
      <c r="F166" s="42"/>
    </row>
    <row r="167" spans="1:6" ht="13" x14ac:dyDescent="0.3">
      <c r="A167" s="29"/>
      <c r="C167" s="60"/>
      <c r="D167" s="68"/>
      <c r="F167" s="42"/>
    </row>
    <row r="168" spans="1:6" ht="13" x14ac:dyDescent="0.3">
      <c r="A168" s="29"/>
      <c r="C168" s="60"/>
      <c r="D168" s="68"/>
      <c r="F168" s="42"/>
    </row>
    <row r="169" spans="1:6" ht="13" x14ac:dyDescent="0.3">
      <c r="A169" s="29"/>
      <c r="C169" s="60"/>
      <c r="D169" s="68"/>
      <c r="F169" s="42"/>
    </row>
    <row r="170" spans="1:6" ht="13" x14ac:dyDescent="0.3">
      <c r="A170" s="29"/>
      <c r="C170" s="60"/>
      <c r="D170" s="68"/>
      <c r="F170" s="42"/>
    </row>
    <row r="171" spans="1:6" ht="13" x14ac:dyDescent="0.3">
      <c r="A171" s="29"/>
      <c r="C171" s="60"/>
      <c r="D171" s="68"/>
      <c r="F171" s="42"/>
    </row>
    <row r="172" spans="1:6" ht="13" x14ac:dyDescent="0.3">
      <c r="A172" s="29"/>
      <c r="C172" s="60"/>
      <c r="D172" s="69"/>
      <c r="F172" s="57"/>
    </row>
    <row r="173" spans="1:6" ht="13" x14ac:dyDescent="0.3">
      <c r="A173" s="29"/>
      <c r="C173" s="63"/>
      <c r="D173" s="68"/>
    </row>
  </sheetData>
  <mergeCells count="1">
    <mergeCell ref="K70:L70"/>
  </mergeCells>
  <pageMargins left="0.75" right="0.75" top="1" bottom="1" header="0.5" footer="0.5"/>
  <pageSetup scale="65" orientation="landscape" cellComments="asDisplayed" r:id="rId1"/>
  <headerFooter alignWithMargins="0">
    <oddHeader>&amp;CSchedule 4
True Up TRR
(Revised 2022 True Up TRR)&amp;RTO2026 Annual Update
Attachment 4
WP-Schedule 3-One Time Adj Prior Period
Page &amp;P of &amp;N</oddHeader>
    <oddFooter>&amp;R&amp;A</oddFooter>
  </headerFooter>
  <rowBreaks count="4" manualBreakCount="4">
    <brk id="45" max="16383" man="1"/>
    <brk id="74" max="16383" man="1"/>
    <brk id="120" max="9" man="1"/>
    <brk id="152"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B4AD8-66F7-4658-B5AD-D08D7F9C04B1}">
  <sheetPr>
    <tabColor rgb="FFFFCCCC"/>
  </sheetPr>
  <dimension ref="A1:I42"/>
  <sheetViews>
    <sheetView zoomScaleNormal="100" workbookViewId="0"/>
  </sheetViews>
  <sheetFormatPr defaultColWidth="8.7265625" defaultRowHeight="12.5" x14ac:dyDescent="0.25"/>
  <cols>
    <col min="1" max="1" width="4.54296875" style="26" customWidth="1"/>
    <col min="2" max="2" width="3.54296875" style="26" customWidth="1"/>
    <col min="3" max="6" width="10.54296875" style="26" customWidth="1"/>
    <col min="7" max="7" width="10" style="26" bestFit="1" customWidth="1"/>
    <col min="8" max="8" width="4.54296875" style="26" customWidth="1"/>
    <col min="9" max="9" width="35.54296875" style="26" customWidth="1"/>
    <col min="10" max="16384" width="8.7265625" style="26"/>
  </cols>
  <sheetData>
    <row r="1" spans="1:9" ht="13" x14ac:dyDescent="0.3">
      <c r="A1" s="25" t="s">
        <v>165</v>
      </c>
    </row>
    <row r="2" spans="1:9" ht="13" x14ac:dyDescent="0.3">
      <c r="C2" s="122"/>
      <c r="D2" s="25" t="s">
        <v>163</v>
      </c>
      <c r="E2" s="54" t="s">
        <v>166</v>
      </c>
      <c r="F2" s="110"/>
    </row>
    <row r="3" spans="1:9" ht="13" x14ac:dyDescent="0.3">
      <c r="B3" s="25" t="s">
        <v>167</v>
      </c>
      <c r="I3" s="54" t="s">
        <v>158</v>
      </c>
    </row>
    <row r="4" spans="1:9" ht="13" x14ac:dyDescent="0.3">
      <c r="B4" s="25"/>
    </row>
    <row r="5" spans="1:9" ht="13" x14ac:dyDescent="0.3">
      <c r="E5" s="29" t="s">
        <v>168</v>
      </c>
    </row>
    <row r="6" spans="1:9" ht="13" x14ac:dyDescent="0.3">
      <c r="A6" s="32" t="s">
        <v>164</v>
      </c>
      <c r="C6" s="33" t="s">
        <v>111</v>
      </c>
      <c r="D6" s="33" t="s">
        <v>112</v>
      </c>
      <c r="E6" s="32" t="s">
        <v>169</v>
      </c>
      <c r="G6" s="33" t="s">
        <v>170</v>
      </c>
      <c r="I6" s="32" t="s">
        <v>171</v>
      </c>
    </row>
    <row r="7" spans="1:9" ht="13" x14ac:dyDescent="0.3">
      <c r="A7" s="29">
        <v>1</v>
      </c>
      <c r="C7" s="123">
        <v>2022</v>
      </c>
      <c r="D7" s="105" t="s">
        <v>172</v>
      </c>
      <c r="E7" s="105">
        <v>365</v>
      </c>
      <c r="G7" s="124">
        <v>9.3645816374923023E-3</v>
      </c>
      <c r="I7" s="125" t="s">
        <v>173</v>
      </c>
    </row>
    <row r="8" spans="1:9" ht="13" x14ac:dyDescent="0.3">
      <c r="A8" s="29">
        <v>2</v>
      </c>
      <c r="C8" s="54"/>
      <c r="D8" s="54"/>
      <c r="E8" s="54"/>
      <c r="G8" s="54"/>
      <c r="I8" s="54"/>
    </row>
    <row r="10" spans="1:9" ht="13" x14ac:dyDescent="0.3">
      <c r="B10" s="25" t="s">
        <v>174</v>
      </c>
    </row>
    <row r="11" spans="1:9" ht="13" x14ac:dyDescent="0.3">
      <c r="B11" s="25"/>
    </row>
    <row r="12" spans="1:9" ht="13" x14ac:dyDescent="0.3">
      <c r="E12" s="29" t="s">
        <v>168</v>
      </c>
    </row>
    <row r="13" spans="1:9" ht="13.5" thickBot="1" x14ac:dyDescent="0.35">
      <c r="C13" s="33" t="s">
        <v>111</v>
      </c>
      <c r="D13" s="33" t="s">
        <v>112</v>
      </c>
      <c r="E13" s="32" t="s">
        <v>169</v>
      </c>
      <c r="G13" s="33" t="s">
        <v>175</v>
      </c>
      <c r="I13" s="32" t="s">
        <v>171</v>
      </c>
    </row>
    <row r="14" spans="1:9" ht="13.5" thickBot="1" x14ac:dyDescent="0.35">
      <c r="A14" s="29">
        <v>3</v>
      </c>
      <c r="C14" s="123">
        <v>2022</v>
      </c>
      <c r="D14" s="105" t="s">
        <v>172</v>
      </c>
      <c r="E14" s="105">
        <v>365</v>
      </c>
      <c r="G14" s="152">
        <v>8.5395875497769943E-3</v>
      </c>
      <c r="I14" s="54" t="s">
        <v>176</v>
      </c>
    </row>
    <row r="15" spans="1:9" ht="13" x14ac:dyDescent="0.3">
      <c r="A15" s="29">
        <v>4</v>
      </c>
      <c r="C15" s="123"/>
      <c r="D15" s="54"/>
      <c r="E15" s="54"/>
      <c r="G15" s="126"/>
      <c r="I15" s="54"/>
    </row>
    <row r="17" spans="1:9" x14ac:dyDescent="0.25">
      <c r="G17" s="153"/>
    </row>
    <row r="18" spans="1:9" ht="13" x14ac:dyDescent="0.3">
      <c r="B18" s="25" t="s">
        <v>177</v>
      </c>
    </row>
    <row r="19" spans="1:9" ht="13" x14ac:dyDescent="0.3">
      <c r="B19" s="25"/>
    </row>
    <row r="20" spans="1:9" ht="13" x14ac:dyDescent="0.3">
      <c r="C20" s="29" t="s">
        <v>178</v>
      </c>
      <c r="D20" s="29"/>
      <c r="E20" s="29"/>
    </row>
    <row r="21" spans="1:9" ht="13" x14ac:dyDescent="0.3">
      <c r="C21" s="33" t="s">
        <v>17</v>
      </c>
      <c r="D21" s="33" t="s">
        <v>170</v>
      </c>
      <c r="E21" s="33" t="s">
        <v>175</v>
      </c>
      <c r="I21" s="32" t="s">
        <v>42</v>
      </c>
    </row>
    <row r="22" spans="1:9" ht="13" x14ac:dyDescent="0.3">
      <c r="A22" s="29">
        <v>5</v>
      </c>
      <c r="C22" s="105">
        <v>2022</v>
      </c>
      <c r="D22" s="121">
        <f>E41</f>
        <v>9.3645816374923023E-3</v>
      </c>
      <c r="E22" s="136">
        <f>E42</f>
        <v>8.5395875497769943E-3</v>
      </c>
      <c r="I22" s="26" t="s">
        <v>179</v>
      </c>
    </row>
    <row r="24" spans="1:9" ht="13" x14ac:dyDescent="0.3">
      <c r="B24" s="25" t="s">
        <v>151</v>
      </c>
    </row>
    <row r="25" spans="1:9" x14ac:dyDescent="0.25">
      <c r="B25" s="26" t="s">
        <v>180</v>
      </c>
    </row>
    <row r="26" spans="1:9" x14ac:dyDescent="0.25">
      <c r="B26" s="26" t="s">
        <v>181</v>
      </c>
    </row>
    <row r="28" spans="1:9" ht="13" x14ac:dyDescent="0.3">
      <c r="B28" s="25" t="s">
        <v>104</v>
      </c>
    </row>
    <row r="29" spans="1:9" x14ac:dyDescent="0.25">
      <c r="B29" s="26" t="s">
        <v>182</v>
      </c>
    </row>
    <row r="30" spans="1:9" x14ac:dyDescent="0.25">
      <c r="B30" s="26" t="s">
        <v>183</v>
      </c>
    </row>
    <row r="31" spans="1:9" x14ac:dyDescent="0.25">
      <c r="B31" s="26" t="s">
        <v>184</v>
      </c>
    </row>
    <row r="32" spans="1:9" x14ac:dyDescent="0.25">
      <c r="B32" s="26" t="s">
        <v>185</v>
      </c>
    </row>
    <row r="33" spans="2:7" x14ac:dyDescent="0.25">
      <c r="B33" s="26" t="s">
        <v>186</v>
      </c>
    </row>
    <row r="34" spans="2:7" x14ac:dyDescent="0.25">
      <c r="B34" s="26" t="s">
        <v>187</v>
      </c>
    </row>
    <row r="35" spans="2:7" x14ac:dyDescent="0.25">
      <c r="B35" s="26" t="s">
        <v>188</v>
      </c>
    </row>
    <row r="36" spans="2:7" x14ac:dyDescent="0.25">
      <c r="B36" s="26" t="s">
        <v>189</v>
      </c>
    </row>
    <row r="37" spans="2:7" x14ac:dyDescent="0.25">
      <c r="B37" s="26" t="s">
        <v>190</v>
      </c>
    </row>
    <row r="38" spans="2:7" x14ac:dyDescent="0.25">
      <c r="B38" s="26" t="s">
        <v>191</v>
      </c>
    </row>
    <row r="40" spans="2:7" ht="13" x14ac:dyDescent="0.3">
      <c r="E40" s="33" t="s">
        <v>192</v>
      </c>
      <c r="G40" s="32" t="s">
        <v>37</v>
      </c>
    </row>
    <row r="41" spans="2:7" x14ac:dyDescent="0.25">
      <c r="D41" s="44" t="s">
        <v>193</v>
      </c>
      <c r="E41" s="121">
        <f>((G7*E7) + (G8*E8))/(E7+E8)</f>
        <v>9.3645816374923023E-3</v>
      </c>
      <c r="G41" s="127" t="s">
        <v>194</v>
      </c>
    </row>
    <row r="42" spans="2:7" x14ac:dyDescent="0.25">
      <c r="D42" s="44" t="s">
        <v>195</v>
      </c>
      <c r="E42" s="121">
        <f>((G14*E14) + (G15*E15))/(E14+E15)</f>
        <v>8.5395875497769943E-3</v>
      </c>
      <c r="G42" s="127" t="s">
        <v>196</v>
      </c>
    </row>
  </sheetData>
  <pageMargins left="0.75" right="0.75" top="1" bottom="1" header="0.5" footer="0.5"/>
  <pageSetup scale="82" orientation="portrait" cellComments="asDisplayed" r:id="rId1"/>
  <headerFooter alignWithMargins="0">
    <oddHeader>&amp;CSchedule 28
FF and U
(Revised 2022 True Up TRR)&amp;RTO2026 Annual Update
Attachment 4
WP-Schedule 3-One Time Adj Prior Period
Page &amp;P of &amp;N</oddHeader>
    <oddFooter>&amp;R&amp;A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E3EA4-D087-4C0E-A588-1431CC72BB8C}">
  <sheetPr>
    <tabColor rgb="FFFFCCCC"/>
  </sheetPr>
  <dimension ref="A1:N45"/>
  <sheetViews>
    <sheetView zoomScaleNormal="100" workbookViewId="0"/>
  </sheetViews>
  <sheetFormatPr defaultRowHeight="12.5" x14ac:dyDescent="0.25"/>
  <cols>
    <col min="1" max="1" width="4.54296875" style="26" customWidth="1"/>
    <col min="2" max="2" width="1.54296875" style="26" customWidth="1"/>
    <col min="3" max="3" width="46" style="26" customWidth="1"/>
    <col min="4" max="4" width="1.54296875" style="26" customWidth="1"/>
    <col min="5" max="5" width="34" style="26" customWidth="1"/>
    <col min="6" max="6" width="1.54296875" style="26" customWidth="1"/>
    <col min="7" max="7" width="16.54296875" style="26" customWidth="1"/>
    <col min="8" max="8" width="1.54296875" style="26" customWidth="1"/>
    <col min="9" max="9" width="16.54296875" style="26" customWidth="1"/>
    <col min="10" max="10" width="1.54296875" style="26" customWidth="1"/>
    <col min="11" max="11" width="16.54296875" style="26" customWidth="1"/>
    <col min="12" max="12" width="2.54296875" style="26" customWidth="1"/>
    <col min="13" max="13" width="35.453125" style="26" bestFit="1" customWidth="1"/>
    <col min="14" max="14" width="20.453125" style="26" customWidth="1"/>
    <col min="15" max="256" width="8.7265625" style="26"/>
    <col min="257" max="257" width="4.54296875" style="26" customWidth="1"/>
    <col min="258" max="258" width="1.54296875" style="26" customWidth="1"/>
    <col min="259" max="259" width="46" style="26" customWidth="1"/>
    <col min="260" max="260" width="1.54296875" style="26" customWidth="1"/>
    <col min="261" max="261" width="34" style="26" customWidth="1"/>
    <col min="262" max="262" width="1.54296875" style="26" customWidth="1"/>
    <col min="263" max="263" width="16" style="26" customWidth="1"/>
    <col min="264" max="264" width="1.54296875" style="26" customWidth="1"/>
    <col min="265" max="265" width="14" style="26" customWidth="1"/>
    <col min="266" max="266" width="1.54296875" style="26" customWidth="1"/>
    <col min="267" max="267" width="11.54296875" style="26" customWidth="1"/>
    <col min="268" max="268" width="2.54296875" style="26" customWidth="1"/>
    <col min="269" max="269" width="35.453125" style="26" bestFit="1" customWidth="1"/>
    <col min="270" max="270" width="20.453125" style="26" customWidth="1"/>
    <col min="271" max="512" width="8.7265625" style="26"/>
    <col min="513" max="513" width="4.54296875" style="26" customWidth="1"/>
    <col min="514" max="514" width="1.54296875" style="26" customWidth="1"/>
    <col min="515" max="515" width="46" style="26" customWidth="1"/>
    <col min="516" max="516" width="1.54296875" style="26" customWidth="1"/>
    <col min="517" max="517" width="34" style="26" customWidth="1"/>
    <col min="518" max="518" width="1.54296875" style="26" customWidth="1"/>
    <col min="519" max="519" width="16" style="26" customWidth="1"/>
    <col min="520" max="520" width="1.54296875" style="26" customWidth="1"/>
    <col min="521" max="521" width="14" style="26" customWidth="1"/>
    <col min="522" max="522" width="1.54296875" style="26" customWidth="1"/>
    <col min="523" max="523" width="11.54296875" style="26" customWidth="1"/>
    <col min="524" max="524" width="2.54296875" style="26" customWidth="1"/>
    <col min="525" max="525" width="35.453125" style="26" bestFit="1" customWidth="1"/>
    <col min="526" max="526" width="20.453125" style="26" customWidth="1"/>
    <col min="527" max="768" width="8.7265625" style="26"/>
    <col min="769" max="769" width="4.54296875" style="26" customWidth="1"/>
    <col min="770" max="770" width="1.54296875" style="26" customWidth="1"/>
    <col min="771" max="771" width="46" style="26" customWidth="1"/>
    <col min="772" max="772" width="1.54296875" style="26" customWidth="1"/>
    <col min="773" max="773" width="34" style="26" customWidth="1"/>
    <col min="774" max="774" width="1.54296875" style="26" customWidth="1"/>
    <col min="775" max="775" width="16" style="26" customWidth="1"/>
    <col min="776" max="776" width="1.54296875" style="26" customWidth="1"/>
    <col min="777" max="777" width="14" style="26" customWidth="1"/>
    <col min="778" max="778" width="1.54296875" style="26" customWidth="1"/>
    <col min="779" max="779" width="11.54296875" style="26" customWidth="1"/>
    <col min="780" max="780" width="2.54296875" style="26" customWidth="1"/>
    <col min="781" max="781" width="35.453125" style="26" bestFit="1" customWidth="1"/>
    <col min="782" max="782" width="20.453125" style="26" customWidth="1"/>
    <col min="783" max="1024" width="8.7265625" style="26"/>
    <col min="1025" max="1025" width="4.54296875" style="26" customWidth="1"/>
    <col min="1026" max="1026" width="1.54296875" style="26" customWidth="1"/>
    <col min="1027" max="1027" width="46" style="26" customWidth="1"/>
    <col min="1028" max="1028" width="1.54296875" style="26" customWidth="1"/>
    <col min="1029" max="1029" width="34" style="26" customWidth="1"/>
    <col min="1030" max="1030" width="1.54296875" style="26" customWidth="1"/>
    <col min="1031" max="1031" width="16" style="26" customWidth="1"/>
    <col min="1032" max="1032" width="1.54296875" style="26" customWidth="1"/>
    <col min="1033" max="1033" width="14" style="26" customWidth="1"/>
    <col min="1034" max="1034" width="1.54296875" style="26" customWidth="1"/>
    <col min="1035" max="1035" width="11.54296875" style="26" customWidth="1"/>
    <col min="1036" max="1036" width="2.54296875" style="26" customWidth="1"/>
    <col min="1037" max="1037" width="35.453125" style="26" bestFit="1" customWidth="1"/>
    <col min="1038" max="1038" width="20.453125" style="26" customWidth="1"/>
    <col min="1039" max="1280" width="8.7265625" style="26"/>
    <col min="1281" max="1281" width="4.54296875" style="26" customWidth="1"/>
    <col min="1282" max="1282" width="1.54296875" style="26" customWidth="1"/>
    <col min="1283" max="1283" width="46" style="26" customWidth="1"/>
    <col min="1284" max="1284" width="1.54296875" style="26" customWidth="1"/>
    <col min="1285" max="1285" width="34" style="26" customWidth="1"/>
    <col min="1286" max="1286" width="1.54296875" style="26" customWidth="1"/>
    <col min="1287" max="1287" width="16" style="26" customWidth="1"/>
    <col min="1288" max="1288" width="1.54296875" style="26" customWidth="1"/>
    <col min="1289" max="1289" width="14" style="26" customWidth="1"/>
    <col min="1290" max="1290" width="1.54296875" style="26" customWidth="1"/>
    <col min="1291" max="1291" width="11.54296875" style="26" customWidth="1"/>
    <col min="1292" max="1292" width="2.54296875" style="26" customWidth="1"/>
    <col min="1293" max="1293" width="35.453125" style="26" bestFit="1" customWidth="1"/>
    <col min="1294" max="1294" width="20.453125" style="26" customWidth="1"/>
    <col min="1295" max="1536" width="8.7265625" style="26"/>
    <col min="1537" max="1537" width="4.54296875" style="26" customWidth="1"/>
    <col min="1538" max="1538" width="1.54296875" style="26" customWidth="1"/>
    <col min="1539" max="1539" width="46" style="26" customWidth="1"/>
    <col min="1540" max="1540" width="1.54296875" style="26" customWidth="1"/>
    <col min="1541" max="1541" width="34" style="26" customWidth="1"/>
    <col min="1542" max="1542" width="1.54296875" style="26" customWidth="1"/>
    <col min="1543" max="1543" width="16" style="26" customWidth="1"/>
    <col min="1544" max="1544" width="1.54296875" style="26" customWidth="1"/>
    <col min="1545" max="1545" width="14" style="26" customWidth="1"/>
    <col min="1546" max="1546" width="1.54296875" style="26" customWidth="1"/>
    <col min="1547" max="1547" width="11.54296875" style="26" customWidth="1"/>
    <col min="1548" max="1548" width="2.54296875" style="26" customWidth="1"/>
    <col min="1549" max="1549" width="35.453125" style="26" bestFit="1" customWidth="1"/>
    <col min="1550" max="1550" width="20.453125" style="26" customWidth="1"/>
    <col min="1551" max="1792" width="8.7265625" style="26"/>
    <col min="1793" max="1793" width="4.54296875" style="26" customWidth="1"/>
    <col min="1794" max="1794" width="1.54296875" style="26" customWidth="1"/>
    <col min="1795" max="1795" width="46" style="26" customWidth="1"/>
    <col min="1796" max="1796" width="1.54296875" style="26" customWidth="1"/>
    <col min="1797" max="1797" width="34" style="26" customWidth="1"/>
    <col min="1798" max="1798" width="1.54296875" style="26" customWidth="1"/>
    <col min="1799" max="1799" width="16" style="26" customWidth="1"/>
    <col min="1800" max="1800" width="1.54296875" style="26" customWidth="1"/>
    <col min="1801" max="1801" width="14" style="26" customWidth="1"/>
    <col min="1802" max="1802" width="1.54296875" style="26" customWidth="1"/>
    <col min="1803" max="1803" width="11.54296875" style="26" customWidth="1"/>
    <col min="1804" max="1804" width="2.54296875" style="26" customWidth="1"/>
    <col min="1805" max="1805" width="35.453125" style="26" bestFit="1" customWidth="1"/>
    <col min="1806" max="1806" width="20.453125" style="26" customWidth="1"/>
    <col min="1807" max="2048" width="8.7265625" style="26"/>
    <col min="2049" max="2049" width="4.54296875" style="26" customWidth="1"/>
    <col min="2050" max="2050" width="1.54296875" style="26" customWidth="1"/>
    <col min="2051" max="2051" width="46" style="26" customWidth="1"/>
    <col min="2052" max="2052" width="1.54296875" style="26" customWidth="1"/>
    <col min="2053" max="2053" width="34" style="26" customWidth="1"/>
    <col min="2054" max="2054" width="1.54296875" style="26" customWidth="1"/>
    <col min="2055" max="2055" width="16" style="26" customWidth="1"/>
    <col min="2056" max="2056" width="1.54296875" style="26" customWidth="1"/>
    <col min="2057" max="2057" width="14" style="26" customWidth="1"/>
    <col min="2058" max="2058" width="1.54296875" style="26" customWidth="1"/>
    <col min="2059" max="2059" width="11.54296875" style="26" customWidth="1"/>
    <col min="2060" max="2060" width="2.54296875" style="26" customWidth="1"/>
    <col min="2061" max="2061" width="35.453125" style="26" bestFit="1" customWidth="1"/>
    <col min="2062" max="2062" width="20.453125" style="26" customWidth="1"/>
    <col min="2063" max="2304" width="8.7265625" style="26"/>
    <col min="2305" max="2305" width="4.54296875" style="26" customWidth="1"/>
    <col min="2306" max="2306" width="1.54296875" style="26" customWidth="1"/>
    <col min="2307" max="2307" width="46" style="26" customWidth="1"/>
    <col min="2308" max="2308" width="1.54296875" style="26" customWidth="1"/>
    <col min="2309" max="2309" width="34" style="26" customWidth="1"/>
    <col min="2310" max="2310" width="1.54296875" style="26" customWidth="1"/>
    <col min="2311" max="2311" width="16" style="26" customWidth="1"/>
    <col min="2312" max="2312" width="1.54296875" style="26" customWidth="1"/>
    <col min="2313" max="2313" width="14" style="26" customWidth="1"/>
    <col min="2314" max="2314" width="1.54296875" style="26" customWidth="1"/>
    <col min="2315" max="2315" width="11.54296875" style="26" customWidth="1"/>
    <col min="2316" max="2316" width="2.54296875" style="26" customWidth="1"/>
    <col min="2317" max="2317" width="35.453125" style="26" bestFit="1" customWidth="1"/>
    <col min="2318" max="2318" width="20.453125" style="26" customWidth="1"/>
    <col min="2319" max="2560" width="8.7265625" style="26"/>
    <col min="2561" max="2561" width="4.54296875" style="26" customWidth="1"/>
    <col min="2562" max="2562" width="1.54296875" style="26" customWidth="1"/>
    <col min="2563" max="2563" width="46" style="26" customWidth="1"/>
    <col min="2564" max="2564" width="1.54296875" style="26" customWidth="1"/>
    <col min="2565" max="2565" width="34" style="26" customWidth="1"/>
    <col min="2566" max="2566" width="1.54296875" style="26" customWidth="1"/>
    <col min="2567" max="2567" width="16" style="26" customWidth="1"/>
    <col min="2568" max="2568" width="1.54296875" style="26" customWidth="1"/>
    <col min="2569" max="2569" width="14" style="26" customWidth="1"/>
    <col min="2570" max="2570" width="1.54296875" style="26" customWidth="1"/>
    <col min="2571" max="2571" width="11.54296875" style="26" customWidth="1"/>
    <col min="2572" max="2572" width="2.54296875" style="26" customWidth="1"/>
    <col min="2573" max="2573" width="35.453125" style="26" bestFit="1" customWidth="1"/>
    <col min="2574" max="2574" width="20.453125" style="26" customWidth="1"/>
    <col min="2575" max="2816" width="8.7265625" style="26"/>
    <col min="2817" max="2817" width="4.54296875" style="26" customWidth="1"/>
    <col min="2818" max="2818" width="1.54296875" style="26" customWidth="1"/>
    <col min="2819" max="2819" width="46" style="26" customWidth="1"/>
    <col min="2820" max="2820" width="1.54296875" style="26" customWidth="1"/>
    <col min="2821" max="2821" width="34" style="26" customWidth="1"/>
    <col min="2822" max="2822" width="1.54296875" style="26" customWidth="1"/>
    <col min="2823" max="2823" width="16" style="26" customWidth="1"/>
    <col min="2824" max="2824" width="1.54296875" style="26" customWidth="1"/>
    <col min="2825" max="2825" width="14" style="26" customWidth="1"/>
    <col min="2826" max="2826" width="1.54296875" style="26" customWidth="1"/>
    <col min="2827" max="2827" width="11.54296875" style="26" customWidth="1"/>
    <col min="2828" max="2828" width="2.54296875" style="26" customWidth="1"/>
    <col min="2829" max="2829" width="35.453125" style="26" bestFit="1" customWidth="1"/>
    <col min="2830" max="2830" width="20.453125" style="26" customWidth="1"/>
    <col min="2831" max="3072" width="8.7265625" style="26"/>
    <col min="3073" max="3073" width="4.54296875" style="26" customWidth="1"/>
    <col min="3074" max="3074" width="1.54296875" style="26" customWidth="1"/>
    <col min="3075" max="3075" width="46" style="26" customWidth="1"/>
    <col min="3076" max="3076" width="1.54296875" style="26" customWidth="1"/>
    <col min="3077" max="3077" width="34" style="26" customWidth="1"/>
    <col min="3078" max="3078" width="1.54296875" style="26" customWidth="1"/>
    <col min="3079" max="3079" width="16" style="26" customWidth="1"/>
    <col min="3080" max="3080" width="1.54296875" style="26" customWidth="1"/>
    <col min="3081" max="3081" width="14" style="26" customWidth="1"/>
    <col min="3082" max="3082" width="1.54296875" style="26" customWidth="1"/>
    <col min="3083" max="3083" width="11.54296875" style="26" customWidth="1"/>
    <col min="3084" max="3084" width="2.54296875" style="26" customWidth="1"/>
    <col min="3085" max="3085" width="35.453125" style="26" bestFit="1" customWidth="1"/>
    <col min="3086" max="3086" width="20.453125" style="26" customWidth="1"/>
    <col min="3087" max="3328" width="8.7265625" style="26"/>
    <col min="3329" max="3329" width="4.54296875" style="26" customWidth="1"/>
    <col min="3330" max="3330" width="1.54296875" style="26" customWidth="1"/>
    <col min="3331" max="3331" width="46" style="26" customWidth="1"/>
    <col min="3332" max="3332" width="1.54296875" style="26" customWidth="1"/>
    <col min="3333" max="3333" width="34" style="26" customWidth="1"/>
    <col min="3334" max="3334" width="1.54296875" style="26" customWidth="1"/>
    <col min="3335" max="3335" width="16" style="26" customWidth="1"/>
    <col min="3336" max="3336" width="1.54296875" style="26" customWidth="1"/>
    <col min="3337" max="3337" width="14" style="26" customWidth="1"/>
    <col min="3338" max="3338" width="1.54296875" style="26" customWidth="1"/>
    <col min="3339" max="3339" width="11.54296875" style="26" customWidth="1"/>
    <col min="3340" max="3340" width="2.54296875" style="26" customWidth="1"/>
    <col min="3341" max="3341" width="35.453125" style="26" bestFit="1" customWidth="1"/>
    <col min="3342" max="3342" width="20.453125" style="26" customWidth="1"/>
    <col min="3343" max="3584" width="8.7265625" style="26"/>
    <col min="3585" max="3585" width="4.54296875" style="26" customWidth="1"/>
    <col min="3586" max="3586" width="1.54296875" style="26" customWidth="1"/>
    <col min="3587" max="3587" width="46" style="26" customWidth="1"/>
    <col min="3588" max="3588" width="1.54296875" style="26" customWidth="1"/>
    <col min="3589" max="3589" width="34" style="26" customWidth="1"/>
    <col min="3590" max="3590" width="1.54296875" style="26" customWidth="1"/>
    <col min="3591" max="3591" width="16" style="26" customWidth="1"/>
    <col min="3592" max="3592" width="1.54296875" style="26" customWidth="1"/>
    <col min="3593" max="3593" width="14" style="26" customWidth="1"/>
    <col min="3594" max="3594" width="1.54296875" style="26" customWidth="1"/>
    <col min="3595" max="3595" width="11.54296875" style="26" customWidth="1"/>
    <col min="3596" max="3596" width="2.54296875" style="26" customWidth="1"/>
    <col min="3597" max="3597" width="35.453125" style="26" bestFit="1" customWidth="1"/>
    <col min="3598" max="3598" width="20.453125" style="26" customWidth="1"/>
    <col min="3599" max="3840" width="8.7265625" style="26"/>
    <col min="3841" max="3841" width="4.54296875" style="26" customWidth="1"/>
    <col min="3842" max="3842" width="1.54296875" style="26" customWidth="1"/>
    <col min="3843" max="3843" width="46" style="26" customWidth="1"/>
    <col min="3844" max="3844" width="1.54296875" style="26" customWidth="1"/>
    <col min="3845" max="3845" width="34" style="26" customWidth="1"/>
    <col min="3846" max="3846" width="1.54296875" style="26" customWidth="1"/>
    <col min="3847" max="3847" width="16" style="26" customWidth="1"/>
    <col min="3848" max="3848" width="1.54296875" style="26" customWidth="1"/>
    <col min="3849" max="3849" width="14" style="26" customWidth="1"/>
    <col min="3850" max="3850" width="1.54296875" style="26" customWidth="1"/>
    <col min="3851" max="3851" width="11.54296875" style="26" customWidth="1"/>
    <col min="3852" max="3852" width="2.54296875" style="26" customWidth="1"/>
    <col min="3853" max="3853" width="35.453125" style="26" bestFit="1" customWidth="1"/>
    <col min="3854" max="3854" width="20.453125" style="26" customWidth="1"/>
    <col min="3855" max="4096" width="8.7265625" style="26"/>
    <col min="4097" max="4097" width="4.54296875" style="26" customWidth="1"/>
    <col min="4098" max="4098" width="1.54296875" style="26" customWidth="1"/>
    <col min="4099" max="4099" width="46" style="26" customWidth="1"/>
    <col min="4100" max="4100" width="1.54296875" style="26" customWidth="1"/>
    <col min="4101" max="4101" width="34" style="26" customWidth="1"/>
    <col min="4102" max="4102" width="1.54296875" style="26" customWidth="1"/>
    <col min="4103" max="4103" width="16" style="26" customWidth="1"/>
    <col min="4104" max="4104" width="1.54296875" style="26" customWidth="1"/>
    <col min="4105" max="4105" width="14" style="26" customWidth="1"/>
    <col min="4106" max="4106" width="1.54296875" style="26" customWidth="1"/>
    <col min="4107" max="4107" width="11.54296875" style="26" customWidth="1"/>
    <col min="4108" max="4108" width="2.54296875" style="26" customWidth="1"/>
    <col min="4109" max="4109" width="35.453125" style="26" bestFit="1" customWidth="1"/>
    <col min="4110" max="4110" width="20.453125" style="26" customWidth="1"/>
    <col min="4111" max="4352" width="8.7265625" style="26"/>
    <col min="4353" max="4353" width="4.54296875" style="26" customWidth="1"/>
    <col min="4354" max="4354" width="1.54296875" style="26" customWidth="1"/>
    <col min="4355" max="4355" width="46" style="26" customWidth="1"/>
    <col min="4356" max="4356" width="1.54296875" style="26" customWidth="1"/>
    <col min="4357" max="4357" width="34" style="26" customWidth="1"/>
    <col min="4358" max="4358" width="1.54296875" style="26" customWidth="1"/>
    <col min="4359" max="4359" width="16" style="26" customWidth="1"/>
    <col min="4360" max="4360" width="1.54296875" style="26" customWidth="1"/>
    <col min="4361" max="4361" width="14" style="26" customWidth="1"/>
    <col min="4362" max="4362" width="1.54296875" style="26" customWidth="1"/>
    <col min="4363" max="4363" width="11.54296875" style="26" customWidth="1"/>
    <col min="4364" max="4364" width="2.54296875" style="26" customWidth="1"/>
    <col min="4365" max="4365" width="35.453125" style="26" bestFit="1" customWidth="1"/>
    <col min="4366" max="4366" width="20.453125" style="26" customWidth="1"/>
    <col min="4367" max="4608" width="8.7265625" style="26"/>
    <col min="4609" max="4609" width="4.54296875" style="26" customWidth="1"/>
    <col min="4610" max="4610" width="1.54296875" style="26" customWidth="1"/>
    <col min="4611" max="4611" width="46" style="26" customWidth="1"/>
    <col min="4612" max="4612" width="1.54296875" style="26" customWidth="1"/>
    <col min="4613" max="4613" width="34" style="26" customWidth="1"/>
    <col min="4614" max="4614" width="1.54296875" style="26" customWidth="1"/>
    <col min="4615" max="4615" width="16" style="26" customWidth="1"/>
    <col min="4616" max="4616" width="1.54296875" style="26" customWidth="1"/>
    <col min="4617" max="4617" width="14" style="26" customWidth="1"/>
    <col min="4618" max="4618" width="1.54296875" style="26" customWidth="1"/>
    <col min="4619" max="4619" width="11.54296875" style="26" customWidth="1"/>
    <col min="4620" max="4620" width="2.54296875" style="26" customWidth="1"/>
    <col min="4621" max="4621" width="35.453125" style="26" bestFit="1" customWidth="1"/>
    <col min="4622" max="4622" width="20.453125" style="26" customWidth="1"/>
    <col min="4623" max="4864" width="8.7265625" style="26"/>
    <col min="4865" max="4865" width="4.54296875" style="26" customWidth="1"/>
    <col min="4866" max="4866" width="1.54296875" style="26" customWidth="1"/>
    <col min="4867" max="4867" width="46" style="26" customWidth="1"/>
    <col min="4868" max="4868" width="1.54296875" style="26" customWidth="1"/>
    <col min="4869" max="4869" width="34" style="26" customWidth="1"/>
    <col min="4870" max="4870" width="1.54296875" style="26" customWidth="1"/>
    <col min="4871" max="4871" width="16" style="26" customWidth="1"/>
    <col min="4872" max="4872" width="1.54296875" style="26" customWidth="1"/>
    <col min="4873" max="4873" width="14" style="26" customWidth="1"/>
    <col min="4874" max="4874" width="1.54296875" style="26" customWidth="1"/>
    <col min="4875" max="4875" width="11.54296875" style="26" customWidth="1"/>
    <col min="4876" max="4876" width="2.54296875" style="26" customWidth="1"/>
    <col min="4877" max="4877" width="35.453125" style="26" bestFit="1" customWidth="1"/>
    <col min="4878" max="4878" width="20.453125" style="26" customWidth="1"/>
    <col min="4879" max="5120" width="8.7265625" style="26"/>
    <col min="5121" max="5121" width="4.54296875" style="26" customWidth="1"/>
    <col min="5122" max="5122" width="1.54296875" style="26" customWidth="1"/>
    <col min="5123" max="5123" width="46" style="26" customWidth="1"/>
    <col min="5124" max="5124" width="1.54296875" style="26" customWidth="1"/>
    <col min="5125" max="5125" width="34" style="26" customWidth="1"/>
    <col min="5126" max="5126" width="1.54296875" style="26" customWidth="1"/>
    <col min="5127" max="5127" width="16" style="26" customWidth="1"/>
    <col min="5128" max="5128" width="1.54296875" style="26" customWidth="1"/>
    <col min="5129" max="5129" width="14" style="26" customWidth="1"/>
    <col min="5130" max="5130" width="1.54296875" style="26" customWidth="1"/>
    <col min="5131" max="5131" width="11.54296875" style="26" customWidth="1"/>
    <col min="5132" max="5132" width="2.54296875" style="26" customWidth="1"/>
    <col min="5133" max="5133" width="35.453125" style="26" bestFit="1" customWidth="1"/>
    <col min="5134" max="5134" width="20.453125" style="26" customWidth="1"/>
    <col min="5135" max="5376" width="8.7265625" style="26"/>
    <col min="5377" max="5377" width="4.54296875" style="26" customWidth="1"/>
    <col min="5378" max="5378" width="1.54296875" style="26" customWidth="1"/>
    <col min="5379" max="5379" width="46" style="26" customWidth="1"/>
    <col min="5380" max="5380" width="1.54296875" style="26" customWidth="1"/>
    <col min="5381" max="5381" width="34" style="26" customWidth="1"/>
    <col min="5382" max="5382" width="1.54296875" style="26" customWidth="1"/>
    <col min="5383" max="5383" width="16" style="26" customWidth="1"/>
    <col min="5384" max="5384" width="1.54296875" style="26" customWidth="1"/>
    <col min="5385" max="5385" width="14" style="26" customWidth="1"/>
    <col min="5386" max="5386" width="1.54296875" style="26" customWidth="1"/>
    <col min="5387" max="5387" width="11.54296875" style="26" customWidth="1"/>
    <col min="5388" max="5388" width="2.54296875" style="26" customWidth="1"/>
    <col min="5389" max="5389" width="35.453125" style="26" bestFit="1" customWidth="1"/>
    <col min="5390" max="5390" width="20.453125" style="26" customWidth="1"/>
    <col min="5391" max="5632" width="8.7265625" style="26"/>
    <col min="5633" max="5633" width="4.54296875" style="26" customWidth="1"/>
    <col min="5634" max="5634" width="1.54296875" style="26" customWidth="1"/>
    <col min="5635" max="5635" width="46" style="26" customWidth="1"/>
    <col min="5636" max="5636" width="1.54296875" style="26" customWidth="1"/>
    <col min="5637" max="5637" width="34" style="26" customWidth="1"/>
    <col min="5638" max="5638" width="1.54296875" style="26" customWidth="1"/>
    <col min="5639" max="5639" width="16" style="26" customWidth="1"/>
    <col min="5640" max="5640" width="1.54296875" style="26" customWidth="1"/>
    <col min="5641" max="5641" width="14" style="26" customWidth="1"/>
    <col min="5642" max="5642" width="1.54296875" style="26" customWidth="1"/>
    <col min="5643" max="5643" width="11.54296875" style="26" customWidth="1"/>
    <col min="5644" max="5644" width="2.54296875" style="26" customWidth="1"/>
    <col min="5645" max="5645" width="35.453125" style="26" bestFit="1" customWidth="1"/>
    <col min="5646" max="5646" width="20.453125" style="26" customWidth="1"/>
    <col min="5647" max="5888" width="8.7265625" style="26"/>
    <col min="5889" max="5889" width="4.54296875" style="26" customWidth="1"/>
    <col min="5890" max="5890" width="1.54296875" style="26" customWidth="1"/>
    <col min="5891" max="5891" width="46" style="26" customWidth="1"/>
    <col min="5892" max="5892" width="1.54296875" style="26" customWidth="1"/>
    <col min="5893" max="5893" width="34" style="26" customWidth="1"/>
    <col min="5894" max="5894" width="1.54296875" style="26" customWidth="1"/>
    <col min="5895" max="5895" width="16" style="26" customWidth="1"/>
    <col min="5896" max="5896" width="1.54296875" style="26" customWidth="1"/>
    <col min="5897" max="5897" width="14" style="26" customWidth="1"/>
    <col min="5898" max="5898" width="1.54296875" style="26" customWidth="1"/>
    <col min="5899" max="5899" width="11.54296875" style="26" customWidth="1"/>
    <col min="5900" max="5900" width="2.54296875" style="26" customWidth="1"/>
    <col min="5901" max="5901" width="35.453125" style="26" bestFit="1" customWidth="1"/>
    <col min="5902" max="5902" width="20.453125" style="26" customWidth="1"/>
    <col min="5903" max="6144" width="8.7265625" style="26"/>
    <col min="6145" max="6145" width="4.54296875" style="26" customWidth="1"/>
    <col min="6146" max="6146" width="1.54296875" style="26" customWidth="1"/>
    <col min="6147" max="6147" width="46" style="26" customWidth="1"/>
    <col min="6148" max="6148" width="1.54296875" style="26" customWidth="1"/>
    <col min="6149" max="6149" width="34" style="26" customWidth="1"/>
    <col min="6150" max="6150" width="1.54296875" style="26" customWidth="1"/>
    <col min="6151" max="6151" width="16" style="26" customWidth="1"/>
    <col min="6152" max="6152" width="1.54296875" style="26" customWidth="1"/>
    <col min="6153" max="6153" width="14" style="26" customWidth="1"/>
    <col min="6154" max="6154" width="1.54296875" style="26" customWidth="1"/>
    <col min="6155" max="6155" width="11.54296875" style="26" customWidth="1"/>
    <col min="6156" max="6156" width="2.54296875" style="26" customWidth="1"/>
    <col min="6157" max="6157" width="35.453125" style="26" bestFit="1" customWidth="1"/>
    <col min="6158" max="6158" width="20.453125" style="26" customWidth="1"/>
    <col min="6159" max="6400" width="8.7265625" style="26"/>
    <col min="6401" max="6401" width="4.54296875" style="26" customWidth="1"/>
    <col min="6402" max="6402" width="1.54296875" style="26" customWidth="1"/>
    <col min="6403" max="6403" width="46" style="26" customWidth="1"/>
    <col min="6404" max="6404" width="1.54296875" style="26" customWidth="1"/>
    <col min="6405" max="6405" width="34" style="26" customWidth="1"/>
    <col min="6406" max="6406" width="1.54296875" style="26" customWidth="1"/>
    <col min="6407" max="6407" width="16" style="26" customWidth="1"/>
    <col min="6408" max="6408" width="1.54296875" style="26" customWidth="1"/>
    <col min="6409" max="6409" width="14" style="26" customWidth="1"/>
    <col min="6410" max="6410" width="1.54296875" style="26" customWidth="1"/>
    <col min="6411" max="6411" width="11.54296875" style="26" customWidth="1"/>
    <col min="6412" max="6412" width="2.54296875" style="26" customWidth="1"/>
    <col min="6413" max="6413" width="35.453125" style="26" bestFit="1" customWidth="1"/>
    <col min="6414" max="6414" width="20.453125" style="26" customWidth="1"/>
    <col min="6415" max="6656" width="8.7265625" style="26"/>
    <col min="6657" max="6657" width="4.54296875" style="26" customWidth="1"/>
    <col min="6658" max="6658" width="1.54296875" style="26" customWidth="1"/>
    <col min="6659" max="6659" width="46" style="26" customWidth="1"/>
    <col min="6660" max="6660" width="1.54296875" style="26" customWidth="1"/>
    <col min="6661" max="6661" width="34" style="26" customWidth="1"/>
    <col min="6662" max="6662" width="1.54296875" style="26" customWidth="1"/>
    <col min="6663" max="6663" width="16" style="26" customWidth="1"/>
    <col min="6664" max="6664" width="1.54296875" style="26" customWidth="1"/>
    <col min="6665" max="6665" width="14" style="26" customWidth="1"/>
    <col min="6666" max="6666" width="1.54296875" style="26" customWidth="1"/>
    <col min="6667" max="6667" width="11.54296875" style="26" customWidth="1"/>
    <col min="6668" max="6668" width="2.54296875" style="26" customWidth="1"/>
    <col min="6669" max="6669" width="35.453125" style="26" bestFit="1" customWidth="1"/>
    <col min="6670" max="6670" width="20.453125" style="26" customWidth="1"/>
    <col min="6671" max="6912" width="8.7265625" style="26"/>
    <col min="6913" max="6913" width="4.54296875" style="26" customWidth="1"/>
    <col min="6914" max="6914" width="1.54296875" style="26" customWidth="1"/>
    <col min="6915" max="6915" width="46" style="26" customWidth="1"/>
    <col min="6916" max="6916" width="1.54296875" style="26" customWidth="1"/>
    <col min="6917" max="6917" width="34" style="26" customWidth="1"/>
    <col min="6918" max="6918" width="1.54296875" style="26" customWidth="1"/>
    <col min="6919" max="6919" width="16" style="26" customWidth="1"/>
    <col min="6920" max="6920" width="1.54296875" style="26" customWidth="1"/>
    <col min="6921" max="6921" width="14" style="26" customWidth="1"/>
    <col min="6922" max="6922" width="1.54296875" style="26" customWidth="1"/>
    <col min="6923" max="6923" width="11.54296875" style="26" customWidth="1"/>
    <col min="6924" max="6924" width="2.54296875" style="26" customWidth="1"/>
    <col min="6925" max="6925" width="35.453125" style="26" bestFit="1" customWidth="1"/>
    <col min="6926" max="6926" width="20.453125" style="26" customWidth="1"/>
    <col min="6927" max="7168" width="8.7265625" style="26"/>
    <col min="7169" max="7169" width="4.54296875" style="26" customWidth="1"/>
    <col min="7170" max="7170" width="1.54296875" style="26" customWidth="1"/>
    <col min="7171" max="7171" width="46" style="26" customWidth="1"/>
    <col min="7172" max="7172" width="1.54296875" style="26" customWidth="1"/>
    <col min="7173" max="7173" width="34" style="26" customWidth="1"/>
    <col min="7174" max="7174" width="1.54296875" style="26" customWidth="1"/>
    <col min="7175" max="7175" width="16" style="26" customWidth="1"/>
    <col min="7176" max="7176" width="1.54296875" style="26" customWidth="1"/>
    <col min="7177" max="7177" width="14" style="26" customWidth="1"/>
    <col min="7178" max="7178" width="1.54296875" style="26" customWidth="1"/>
    <col min="7179" max="7179" width="11.54296875" style="26" customWidth="1"/>
    <col min="7180" max="7180" width="2.54296875" style="26" customWidth="1"/>
    <col min="7181" max="7181" width="35.453125" style="26" bestFit="1" customWidth="1"/>
    <col min="7182" max="7182" width="20.453125" style="26" customWidth="1"/>
    <col min="7183" max="7424" width="8.7265625" style="26"/>
    <col min="7425" max="7425" width="4.54296875" style="26" customWidth="1"/>
    <col min="7426" max="7426" width="1.54296875" style="26" customWidth="1"/>
    <col min="7427" max="7427" width="46" style="26" customWidth="1"/>
    <col min="7428" max="7428" width="1.54296875" style="26" customWidth="1"/>
    <col min="7429" max="7429" width="34" style="26" customWidth="1"/>
    <col min="7430" max="7430" width="1.54296875" style="26" customWidth="1"/>
    <col min="7431" max="7431" width="16" style="26" customWidth="1"/>
    <col min="7432" max="7432" width="1.54296875" style="26" customWidth="1"/>
    <col min="7433" max="7433" width="14" style="26" customWidth="1"/>
    <col min="7434" max="7434" width="1.54296875" style="26" customWidth="1"/>
    <col min="7435" max="7435" width="11.54296875" style="26" customWidth="1"/>
    <col min="7436" max="7436" width="2.54296875" style="26" customWidth="1"/>
    <col min="7437" max="7437" width="35.453125" style="26" bestFit="1" customWidth="1"/>
    <col min="7438" max="7438" width="20.453125" style="26" customWidth="1"/>
    <col min="7439" max="7680" width="8.7265625" style="26"/>
    <col min="7681" max="7681" width="4.54296875" style="26" customWidth="1"/>
    <col min="7682" max="7682" width="1.54296875" style="26" customWidth="1"/>
    <col min="7683" max="7683" width="46" style="26" customWidth="1"/>
    <col min="7684" max="7684" width="1.54296875" style="26" customWidth="1"/>
    <col min="7685" max="7685" width="34" style="26" customWidth="1"/>
    <col min="7686" max="7686" width="1.54296875" style="26" customWidth="1"/>
    <col min="7687" max="7687" width="16" style="26" customWidth="1"/>
    <col min="7688" max="7688" width="1.54296875" style="26" customWidth="1"/>
    <col min="7689" max="7689" width="14" style="26" customWidth="1"/>
    <col min="7690" max="7690" width="1.54296875" style="26" customWidth="1"/>
    <col min="7691" max="7691" width="11.54296875" style="26" customWidth="1"/>
    <col min="7692" max="7692" width="2.54296875" style="26" customWidth="1"/>
    <col min="7693" max="7693" width="35.453125" style="26" bestFit="1" customWidth="1"/>
    <col min="7694" max="7694" width="20.453125" style="26" customWidth="1"/>
    <col min="7695" max="7936" width="8.7265625" style="26"/>
    <col min="7937" max="7937" width="4.54296875" style="26" customWidth="1"/>
    <col min="7938" max="7938" width="1.54296875" style="26" customWidth="1"/>
    <col min="7939" max="7939" width="46" style="26" customWidth="1"/>
    <col min="7940" max="7940" width="1.54296875" style="26" customWidth="1"/>
    <col min="7941" max="7941" width="34" style="26" customWidth="1"/>
    <col min="7942" max="7942" width="1.54296875" style="26" customWidth="1"/>
    <col min="7943" max="7943" width="16" style="26" customWidth="1"/>
    <col min="7944" max="7944" width="1.54296875" style="26" customWidth="1"/>
    <col min="7945" max="7945" width="14" style="26" customWidth="1"/>
    <col min="7946" max="7946" width="1.54296875" style="26" customWidth="1"/>
    <col min="7947" max="7947" width="11.54296875" style="26" customWidth="1"/>
    <col min="7948" max="7948" width="2.54296875" style="26" customWidth="1"/>
    <col min="7949" max="7949" width="35.453125" style="26" bestFit="1" customWidth="1"/>
    <col min="7950" max="7950" width="20.453125" style="26" customWidth="1"/>
    <col min="7951" max="8192" width="8.7265625" style="26"/>
    <col min="8193" max="8193" width="4.54296875" style="26" customWidth="1"/>
    <col min="8194" max="8194" width="1.54296875" style="26" customWidth="1"/>
    <col min="8195" max="8195" width="46" style="26" customWidth="1"/>
    <col min="8196" max="8196" width="1.54296875" style="26" customWidth="1"/>
    <col min="8197" max="8197" width="34" style="26" customWidth="1"/>
    <col min="8198" max="8198" width="1.54296875" style="26" customWidth="1"/>
    <col min="8199" max="8199" width="16" style="26" customWidth="1"/>
    <col min="8200" max="8200" width="1.54296875" style="26" customWidth="1"/>
    <col min="8201" max="8201" width="14" style="26" customWidth="1"/>
    <col min="8202" max="8202" width="1.54296875" style="26" customWidth="1"/>
    <col min="8203" max="8203" width="11.54296875" style="26" customWidth="1"/>
    <col min="8204" max="8204" width="2.54296875" style="26" customWidth="1"/>
    <col min="8205" max="8205" width="35.453125" style="26" bestFit="1" customWidth="1"/>
    <col min="8206" max="8206" width="20.453125" style="26" customWidth="1"/>
    <col min="8207" max="8448" width="8.7265625" style="26"/>
    <col min="8449" max="8449" width="4.54296875" style="26" customWidth="1"/>
    <col min="8450" max="8450" width="1.54296875" style="26" customWidth="1"/>
    <col min="8451" max="8451" width="46" style="26" customWidth="1"/>
    <col min="8452" max="8452" width="1.54296875" style="26" customWidth="1"/>
    <col min="8453" max="8453" width="34" style="26" customWidth="1"/>
    <col min="8454" max="8454" width="1.54296875" style="26" customWidth="1"/>
    <col min="8455" max="8455" width="16" style="26" customWidth="1"/>
    <col min="8456" max="8456" width="1.54296875" style="26" customWidth="1"/>
    <col min="8457" max="8457" width="14" style="26" customWidth="1"/>
    <col min="8458" max="8458" width="1.54296875" style="26" customWidth="1"/>
    <col min="8459" max="8459" width="11.54296875" style="26" customWidth="1"/>
    <col min="8460" max="8460" width="2.54296875" style="26" customWidth="1"/>
    <col min="8461" max="8461" width="35.453125" style="26" bestFit="1" customWidth="1"/>
    <col min="8462" max="8462" width="20.453125" style="26" customWidth="1"/>
    <col min="8463" max="8704" width="8.7265625" style="26"/>
    <col min="8705" max="8705" width="4.54296875" style="26" customWidth="1"/>
    <col min="8706" max="8706" width="1.54296875" style="26" customWidth="1"/>
    <col min="8707" max="8707" width="46" style="26" customWidth="1"/>
    <col min="8708" max="8708" width="1.54296875" style="26" customWidth="1"/>
    <col min="8709" max="8709" width="34" style="26" customWidth="1"/>
    <col min="8710" max="8710" width="1.54296875" style="26" customWidth="1"/>
    <col min="8711" max="8711" width="16" style="26" customWidth="1"/>
    <col min="8712" max="8712" width="1.54296875" style="26" customWidth="1"/>
    <col min="8713" max="8713" width="14" style="26" customWidth="1"/>
    <col min="8714" max="8714" width="1.54296875" style="26" customWidth="1"/>
    <col min="8715" max="8715" width="11.54296875" style="26" customWidth="1"/>
    <col min="8716" max="8716" width="2.54296875" style="26" customWidth="1"/>
    <col min="8717" max="8717" width="35.453125" style="26" bestFit="1" customWidth="1"/>
    <col min="8718" max="8718" width="20.453125" style="26" customWidth="1"/>
    <col min="8719" max="8960" width="8.7265625" style="26"/>
    <col min="8961" max="8961" width="4.54296875" style="26" customWidth="1"/>
    <col min="8962" max="8962" width="1.54296875" style="26" customWidth="1"/>
    <col min="8963" max="8963" width="46" style="26" customWidth="1"/>
    <col min="8964" max="8964" width="1.54296875" style="26" customWidth="1"/>
    <col min="8965" max="8965" width="34" style="26" customWidth="1"/>
    <col min="8966" max="8966" width="1.54296875" style="26" customWidth="1"/>
    <col min="8967" max="8967" width="16" style="26" customWidth="1"/>
    <col min="8968" max="8968" width="1.54296875" style="26" customWidth="1"/>
    <col min="8969" max="8969" width="14" style="26" customWidth="1"/>
    <col min="8970" max="8970" width="1.54296875" style="26" customWidth="1"/>
    <col min="8971" max="8971" width="11.54296875" style="26" customWidth="1"/>
    <col min="8972" max="8972" width="2.54296875" style="26" customWidth="1"/>
    <col min="8973" max="8973" width="35.453125" style="26" bestFit="1" customWidth="1"/>
    <col min="8974" max="8974" width="20.453125" style="26" customWidth="1"/>
    <col min="8975" max="9216" width="8.7265625" style="26"/>
    <col min="9217" max="9217" width="4.54296875" style="26" customWidth="1"/>
    <col min="9218" max="9218" width="1.54296875" style="26" customWidth="1"/>
    <col min="9219" max="9219" width="46" style="26" customWidth="1"/>
    <col min="9220" max="9220" width="1.54296875" style="26" customWidth="1"/>
    <col min="9221" max="9221" width="34" style="26" customWidth="1"/>
    <col min="9222" max="9222" width="1.54296875" style="26" customWidth="1"/>
    <col min="9223" max="9223" width="16" style="26" customWidth="1"/>
    <col min="9224" max="9224" width="1.54296875" style="26" customWidth="1"/>
    <col min="9225" max="9225" width="14" style="26" customWidth="1"/>
    <col min="9226" max="9226" width="1.54296875" style="26" customWidth="1"/>
    <col min="9227" max="9227" width="11.54296875" style="26" customWidth="1"/>
    <col min="9228" max="9228" width="2.54296875" style="26" customWidth="1"/>
    <col min="9229" max="9229" width="35.453125" style="26" bestFit="1" customWidth="1"/>
    <col min="9230" max="9230" width="20.453125" style="26" customWidth="1"/>
    <col min="9231" max="9472" width="8.7265625" style="26"/>
    <col min="9473" max="9473" width="4.54296875" style="26" customWidth="1"/>
    <col min="9474" max="9474" width="1.54296875" style="26" customWidth="1"/>
    <col min="9475" max="9475" width="46" style="26" customWidth="1"/>
    <col min="9476" max="9476" width="1.54296875" style="26" customWidth="1"/>
    <col min="9477" max="9477" width="34" style="26" customWidth="1"/>
    <col min="9478" max="9478" width="1.54296875" style="26" customWidth="1"/>
    <col min="9479" max="9479" width="16" style="26" customWidth="1"/>
    <col min="9480" max="9480" width="1.54296875" style="26" customWidth="1"/>
    <col min="9481" max="9481" width="14" style="26" customWidth="1"/>
    <col min="9482" max="9482" width="1.54296875" style="26" customWidth="1"/>
    <col min="9483" max="9483" width="11.54296875" style="26" customWidth="1"/>
    <col min="9484" max="9484" width="2.54296875" style="26" customWidth="1"/>
    <col min="9485" max="9485" width="35.453125" style="26" bestFit="1" customWidth="1"/>
    <col min="9486" max="9486" width="20.453125" style="26" customWidth="1"/>
    <col min="9487" max="9728" width="8.7265625" style="26"/>
    <col min="9729" max="9729" width="4.54296875" style="26" customWidth="1"/>
    <col min="9730" max="9730" width="1.54296875" style="26" customWidth="1"/>
    <col min="9731" max="9731" width="46" style="26" customWidth="1"/>
    <col min="9732" max="9732" width="1.54296875" style="26" customWidth="1"/>
    <col min="9733" max="9733" width="34" style="26" customWidth="1"/>
    <col min="9734" max="9734" width="1.54296875" style="26" customWidth="1"/>
    <col min="9735" max="9735" width="16" style="26" customWidth="1"/>
    <col min="9736" max="9736" width="1.54296875" style="26" customWidth="1"/>
    <col min="9737" max="9737" width="14" style="26" customWidth="1"/>
    <col min="9738" max="9738" width="1.54296875" style="26" customWidth="1"/>
    <col min="9739" max="9739" width="11.54296875" style="26" customWidth="1"/>
    <col min="9740" max="9740" width="2.54296875" style="26" customWidth="1"/>
    <col min="9741" max="9741" width="35.453125" style="26" bestFit="1" customWidth="1"/>
    <col min="9742" max="9742" width="20.453125" style="26" customWidth="1"/>
    <col min="9743" max="9984" width="8.7265625" style="26"/>
    <col min="9985" max="9985" width="4.54296875" style="26" customWidth="1"/>
    <col min="9986" max="9986" width="1.54296875" style="26" customWidth="1"/>
    <col min="9987" max="9987" width="46" style="26" customWidth="1"/>
    <col min="9988" max="9988" width="1.54296875" style="26" customWidth="1"/>
    <col min="9989" max="9989" width="34" style="26" customWidth="1"/>
    <col min="9990" max="9990" width="1.54296875" style="26" customWidth="1"/>
    <col min="9991" max="9991" width="16" style="26" customWidth="1"/>
    <col min="9992" max="9992" width="1.54296875" style="26" customWidth="1"/>
    <col min="9993" max="9993" width="14" style="26" customWidth="1"/>
    <col min="9994" max="9994" width="1.54296875" style="26" customWidth="1"/>
    <col min="9995" max="9995" width="11.54296875" style="26" customWidth="1"/>
    <col min="9996" max="9996" width="2.54296875" style="26" customWidth="1"/>
    <col min="9997" max="9997" width="35.453125" style="26" bestFit="1" customWidth="1"/>
    <col min="9998" max="9998" width="20.453125" style="26" customWidth="1"/>
    <col min="9999" max="10240" width="8.7265625" style="26"/>
    <col min="10241" max="10241" width="4.54296875" style="26" customWidth="1"/>
    <col min="10242" max="10242" width="1.54296875" style="26" customWidth="1"/>
    <col min="10243" max="10243" width="46" style="26" customWidth="1"/>
    <col min="10244" max="10244" width="1.54296875" style="26" customWidth="1"/>
    <col min="10245" max="10245" width="34" style="26" customWidth="1"/>
    <col min="10246" max="10246" width="1.54296875" style="26" customWidth="1"/>
    <col min="10247" max="10247" width="16" style="26" customWidth="1"/>
    <col min="10248" max="10248" width="1.54296875" style="26" customWidth="1"/>
    <col min="10249" max="10249" width="14" style="26" customWidth="1"/>
    <col min="10250" max="10250" width="1.54296875" style="26" customWidth="1"/>
    <col min="10251" max="10251" width="11.54296875" style="26" customWidth="1"/>
    <col min="10252" max="10252" width="2.54296875" style="26" customWidth="1"/>
    <col min="10253" max="10253" width="35.453125" style="26" bestFit="1" customWidth="1"/>
    <col min="10254" max="10254" width="20.453125" style="26" customWidth="1"/>
    <col min="10255" max="10496" width="8.7265625" style="26"/>
    <col min="10497" max="10497" width="4.54296875" style="26" customWidth="1"/>
    <col min="10498" max="10498" width="1.54296875" style="26" customWidth="1"/>
    <col min="10499" max="10499" width="46" style="26" customWidth="1"/>
    <col min="10500" max="10500" width="1.54296875" style="26" customWidth="1"/>
    <col min="10501" max="10501" width="34" style="26" customWidth="1"/>
    <col min="10502" max="10502" width="1.54296875" style="26" customWidth="1"/>
    <col min="10503" max="10503" width="16" style="26" customWidth="1"/>
    <col min="10504" max="10504" width="1.54296875" style="26" customWidth="1"/>
    <col min="10505" max="10505" width="14" style="26" customWidth="1"/>
    <col min="10506" max="10506" width="1.54296875" style="26" customWidth="1"/>
    <col min="10507" max="10507" width="11.54296875" style="26" customWidth="1"/>
    <col min="10508" max="10508" width="2.54296875" style="26" customWidth="1"/>
    <col min="10509" max="10509" width="35.453125" style="26" bestFit="1" customWidth="1"/>
    <col min="10510" max="10510" width="20.453125" style="26" customWidth="1"/>
    <col min="10511" max="10752" width="8.7265625" style="26"/>
    <col min="10753" max="10753" width="4.54296875" style="26" customWidth="1"/>
    <col min="10754" max="10754" width="1.54296875" style="26" customWidth="1"/>
    <col min="10755" max="10755" width="46" style="26" customWidth="1"/>
    <col min="10756" max="10756" width="1.54296875" style="26" customWidth="1"/>
    <col min="10757" max="10757" width="34" style="26" customWidth="1"/>
    <col min="10758" max="10758" width="1.54296875" style="26" customWidth="1"/>
    <col min="10759" max="10759" width="16" style="26" customWidth="1"/>
    <col min="10760" max="10760" width="1.54296875" style="26" customWidth="1"/>
    <col min="10761" max="10761" width="14" style="26" customWidth="1"/>
    <col min="10762" max="10762" width="1.54296875" style="26" customWidth="1"/>
    <col min="10763" max="10763" width="11.54296875" style="26" customWidth="1"/>
    <col min="10764" max="10764" width="2.54296875" style="26" customWidth="1"/>
    <col min="10765" max="10765" width="35.453125" style="26" bestFit="1" customWidth="1"/>
    <col min="10766" max="10766" width="20.453125" style="26" customWidth="1"/>
    <col min="10767" max="11008" width="8.7265625" style="26"/>
    <col min="11009" max="11009" width="4.54296875" style="26" customWidth="1"/>
    <col min="11010" max="11010" width="1.54296875" style="26" customWidth="1"/>
    <col min="11011" max="11011" width="46" style="26" customWidth="1"/>
    <col min="11012" max="11012" width="1.54296875" style="26" customWidth="1"/>
    <col min="11013" max="11013" width="34" style="26" customWidth="1"/>
    <col min="11014" max="11014" width="1.54296875" style="26" customWidth="1"/>
    <col min="11015" max="11015" width="16" style="26" customWidth="1"/>
    <col min="11016" max="11016" width="1.54296875" style="26" customWidth="1"/>
    <col min="11017" max="11017" width="14" style="26" customWidth="1"/>
    <col min="11018" max="11018" width="1.54296875" style="26" customWidth="1"/>
    <col min="11019" max="11019" width="11.54296875" style="26" customWidth="1"/>
    <col min="11020" max="11020" width="2.54296875" style="26" customWidth="1"/>
    <col min="11021" max="11021" width="35.453125" style="26" bestFit="1" customWidth="1"/>
    <col min="11022" max="11022" width="20.453125" style="26" customWidth="1"/>
    <col min="11023" max="11264" width="8.7265625" style="26"/>
    <col min="11265" max="11265" width="4.54296875" style="26" customWidth="1"/>
    <col min="11266" max="11266" width="1.54296875" style="26" customWidth="1"/>
    <col min="11267" max="11267" width="46" style="26" customWidth="1"/>
    <col min="11268" max="11268" width="1.54296875" style="26" customWidth="1"/>
    <col min="11269" max="11269" width="34" style="26" customWidth="1"/>
    <col min="11270" max="11270" width="1.54296875" style="26" customWidth="1"/>
    <col min="11271" max="11271" width="16" style="26" customWidth="1"/>
    <col min="11272" max="11272" width="1.54296875" style="26" customWidth="1"/>
    <col min="11273" max="11273" width="14" style="26" customWidth="1"/>
    <col min="11274" max="11274" width="1.54296875" style="26" customWidth="1"/>
    <col min="11275" max="11275" width="11.54296875" style="26" customWidth="1"/>
    <col min="11276" max="11276" width="2.54296875" style="26" customWidth="1"/>
    <col min="11277" max="11277" width="35.453125" style="26" bestFit="1" customWidth="1"/>
    <col min="11278" max="11278" width="20.453125" style="26" customWidth="1"/>
    <col min="11279" max="11520" width="8.7265625" style="26"/>
    <col min="11521" max="11521" width="4.54296875" style="26" customWidth="1"/>
    <col min="11522" max="11522" width="1.54296875" style="26" customWidth="1"/>
    <col min="11523" max="11523" width="46" style="26" customWidth="1"/>
    <col min="11524" max="11524" width="1.54296875" style="26" customWidth="1"/>
    <col min="11525" max="11525" width="34" style="26" customWidth="1"/>
    <col min="11526" max="11526" width="1.54296875" style="26" customWidth="1"/>
    <col min="11527" max="11527" width="16" style="26" customWidth="1"/>
    <col min="11528" max="11528" width="1.54296875" style="26" customWidth="1"/>
    <col min="11529" max="11529" width="14" style="26" customWidth="1"/>
    <col min="11530" max="11530" width="1.54296875" style="26" customWidth="1"/>
    <col min="11531" max="11531" width="11.54296875" style="26" customWidth="1"/>
    <col min="11532" max="11532" width="2.54296875" style="26" customWidth="1"/>
    <col min="11533" max="11533" width="35.453125" style="26" bestFit="1" customWidth="1"/>
    <col min="11534" max="11534" width="20.453125" style="26" customWidth="1"/>
    <col min="11535" max="11776" width="8.7265625" style="26"/>
    <col min="11777" max="11777" width="4.54296875" style="26" customWidth="1"/>
    <col min="11778" max="11778" width="1.54296875" style="26" customWidth="1"/>
    <col min="11779" max="11779" width="46" style="26" customWidth="1"/>
    <col min="11780" max="11780" width="1.54296875" style="26" customWidth="1"/>
    <col min="11781" max="11781" width="34" style="26" customWidth="1"/>
    <col min="11782" max="11782" width="1.54296875" style="26" customWidth="1"/>
    <col min="11783" max="11783" width="16" style="26" customWidth="1"/>
    <col min="11784" max="11784" width="1.54296875" style="26" customWidth="1"/>
    <col min="11785" max="11785" width="14" style="26" customWidth="1"/>
    <col min="11786" max="11786" width="1.54296875" style="26" customWidth="1"/>
    <col min="11787" max="11787" width="11.54296875" style="26" customWidth="1"/>
    <col min="11788" max="11788" width="2.54296875" style="26" customWidth="1"/>
    <col min="11789" max="11789" width="35.453125" style="26" bestFit="1" customWidth="1"/>
    <col min="11790" max="11790" width="20.453125" style="26" customWidth="1"/>
    <col min="11791" max="12032" width="8.7265625" style="26"/>
    <col min="12033" max="12033" width="4.54296875" style="26" customWidth="1"/>
    <col min="12034" max="12034" width="1.54296875" style="26" customWidth="1"/>
    <col min="12035" max="12035" width="46" style="26" customWidth="1"/>
    <col min="12036" max="12036" width="1.54296875" style="26" customWidth="1"/>
    <col min="12037" max="12037" width="34" style="26" customWidth="1"/>
    <col min="12038" max="12038" width="1.54296875" style="26" customWidth="1"/>
    <col min="12039" max="12039" width="16" style="26" customWidth="1"/>
    <col min="12040" max="12040" width="1.54296875" style="26" customWidth="1"/>
    <col min="12041" max="12041" width="14" style="26" customWidth="1"/>
    <col min="12042" max="12042" width="1.54296875" style="26" customWidth="1"/>
    <col min="12043" max="12043" width="11.54296875" style="26" customWidth="1"/>
    <col min="12044" max="12044" width="2.54296875" style="26" customWidth="1"/>
    <col min="12045" max="12045" width="35.453125" style="26" bestFit="1" customWidth="1"/>
    <col min="12046" max="12046" width="20.453125" style="26" customWidth="1"/>
    <col min="12047" max="12288" width="8.7265625" style="26"/>
    <col min="12289" max="12289" width="4.54296875" style="26" customWidth="1"/>
    <col min="12290" max="12290" width="1.54296875" style="26" customWidth="1"/>
    <col min="12291" max="12291" width="46" style="26" customWidth="1"/>
    <col min="12292" max="12292" width="1.54296875" style="26" customWidth="1"/>
    <col min="12293" max="12293" width="34" style="26" customWidth="1"/>
    <col min="12294" max="12294" width="1.54296875" style="26" customWidth="1"/>
    <col min="12295" max="12295" width="16" style="26" customWidth="1"/>
    <col min="12296" max="12296" width="1.54296875" style="26" customWidth="1"/>
    <col min="12297" max="12297" width="14" style="26" customWidth="1"/>
    <col min="12298" max="12298" width="1.54296875" style="26" customWidth="1"/>
    <col min="12299" max="12299" width="11.54296875" style="26" customWidth="1"/>
    <col min="12300" max="12300" width="2.54296875" style="26" customWidth="1"/>
    <col min="12301" max="12301" width="35.453125" style="26" bestFit="1" customWidth="1"/>
    <col min="12302" max="12302" width="20.453125" style="26" customWidth="1"/>
    <col min="12303" max="12544" width="8.7265625" style="26"/>
    <col min="12545" max="12545" width="4.54296875" style="26" customWidth="1"/>
    <col min="12546" max="12546" width="1.54296875" style="26" customWidth="1"/>
    <col min="12547" max="12547" width="46" style="26" customWidth="1"/>
    <col min="12548" max="12548" width="1.54296875" style="26" customWidth="1"/>
    <col min="12549" max="12549" width="34" style="26" customWidth="1"/>
    <col min="12550" max="12550" width="1.54296875" style="26" customWidth="1"/>
    <col min="12551" max="12551" width="16" style="26" customWidth="1"/>
    <col min="12552" max="12552" width="1.54296875" style="26" customWidth="1"/>
    <col min="12553" max="12553" width="14" style="26" customWidth="1"/>
    <col min="12554" max="12554" width="1.54296875" style="26" customWidth="1"/>
    <col min="12555" max="12555" width="11.54296875" style="26" customWidth="1"/>
    <col min="12556" max="12556" width="2.54296875" style="26" customWidth="1"/>
    <col min="12557" max="12557" width="35.453125" style="26" bestFit="1" customWidth="1"/>
    <col min="12558" max="12558" width="20.453125" style="26" customWidth="1"/>
    <col min="12559" max="12800" width="8.7265625" style="26"/>
    <col min="12801" max="12801" width="4.54296875" style="26" customWidth="1"/>
    <col min="12802" max="12802" width="1.54296875" style="26" customWidth="1"/>
    <col min="12803" max="12803" width="46" style="26" customWidth="1"/>
    <col min="12804" max="12804" width="1.54296875" style="26" customWidth="1"/>
    <col min="12805" max="12805" width="34" style="26" customWidth="1"/>
    <col min="12806" max="12806" width="1.54296875" style="26" customWidth="1"/>
    <col min="12807" max="12807" width="16" style="26" customWidth="1"/>
    <col min="12808" max="12808" width="1.54296875" style="26" customWidth="1"/>
    <col min="12809" max="12809" width="14" style="26" customWidth="1"/>
    <col min="12810" max="12810" width="1.54296875" style="26" customWidth="1"/>
    <col min="12811" max="12811" width="11.54296875" style="26" customWidth="1"/>
    <col min="12812" max="12812" width="2.54296875" style="26" customWidth="1"/>
    <col min="12813" max="12813" width="35.453125" style="26" bestFit="1" customWidth="1"/>
    <col min="12814" max="12814" width="20.453125" style="26" customWidth="1"/>
    <col min="12815" max="13056" width="8.7265625" style="26"/>
    <col min="13057" max="13057" width="4.54296875" style="26" customWidth="1"/>
    <col min="13058" max="13058" width="1.54296875" style="26" customWidth="1"/>
    <col min="13059" max="13059" width="46" style="26" customWidth="1"/>
    <col min="13060" max="13060" width="1.54296875" style="26" customWidth="1"/>
    <col min="13061" max="13061" width="34" style="26" customWidth="1"/>
    <col min="13062" max="13062" width="1.54296875" style="26" customWidth="1"/>
    <col min="13063" max="13063" width="16" style="26" customWidth="1"/>
    <col min="13064" max="13064" width="1.54296875" style="26" customWidth="1"/>
    <col min="13065" max="13065" width="14" style="26" customWidth="1"/>
    <col min="13066" max="13066" width="1.54296875" style="26" customWidth="1"/>
    <col min="13067" max="13067" width="11.54296875" style="26" customWidth="1"/>
    <col min="13068" max="13068" width="2.54296875" style="26" customWidth="1"/>
    <col min="13069" max="13069" width="35.453125" style="26" bestFit="1" customWidth="1"/>
    <col min="13070" max="13070" width="20.453125" style="26" customWidth="1"/>
    <col min="13071" max="13312" width="8.7265625" style="26"/>
    <col min="13313" max="13313" width="4.54296875" style="26" customWidth="1"/>
    <col min="13314" max="13314" width="1.54296875" style="26" customWidth="1"/>
    <col min="13315" max="13315" width="46" style="26" customWidth="1"/>
    <col min="13316" max="13316" width="1.54296875" style="26" customWidth="1"/>
    <col min="13317" max="13317" width="34" style="26" customWidth="1"/>
    <col min="13318" max="13318" width="1.54296875" style="26" customWidth="1"/>
    <col min="13319" max="13319" width="16" style="26" customWidth="1"/>
    <col min="13320" max="13320" width="1.54296875" style="26" customWidth="1"/>
    <col min="13321" max="13321" width="14" style="26" customWidth="1"/>
    <col min="13322" max="13322" width="1.54296875" style="26" customWidth="1"/>
    <col min="13323" max="13323" width="11.54296875" style="26" customWidth="1"/>
    <col min="13324" max="13324" width="2.54296875" style="26" customWidth="1"/>
    <col min="13325" max="13325" width="35.453125" style="26" bestFit="1" customWidth="1"/>
    <col min="13326" max="13326" width="20.453125" style="26" customWidth="1"/>
    <col min="13327" max="13568" width="8.7265625" style="26"/>
    <col min="13569" max="13569" width="4.54296875" style="26" customWidth="1"/>
    <col min="13570" max="13570" width="1.54296875" style="26" customWidth="1"/>
    <col min="13571" max="13571" width="46" style="26" customWidth="1"/>
    <col min="13572" max="13572" width="1.54296875" style="26" customWidth="1"/>
    <col min="13573" max="13573" width="34" style="26" customWidth="1"/>
    <col min="13574" max="13574" width="1.54296875" style="26" customWidth="1"/>
    <col min="13575" max="13575" width="16" style="26" customWidth="1"/>
    <col min="13576" max="13576" width="1.54296875" style="26" customWidth="1"/>
    <col min="13577" max="13577" width="14" style="26" customWidth="1"/>
    <col min="13578" max="13578" width="1.54296875" style="26" customWidth="1"/>
    <col min="13579" max="13579" width="11.54296875" style="26" customWidth="1"/>
    <col min="13580" max="13580" width="2.54296875" style="26" customWidth="1"/>
    <col min="13581" max="13581" width="35.453125" style="26" bestFit="1" customWidth="1"/>
    <col min="13582" max="13582" width="20.453125" style="26" customWidth="1"/>
    <col min="13583" max="13824" width="8.7265625" style="26"/>
    <col min="13825" max="13825" width="4.54296875" style="26" customWidth="1"/>
    <col min="13826" max="13826" width="1.54296875" style="26" customWidth="1"/>
    <col min="13827" max="13827" width="46" style="26" customWidth="1"/>
    <col min="13828" max="13828" width="1.54296875" style="26" customWidth="1"/>
    <col min="13829" max="13829" width="34" style="26" customWidth="1"/>
    <col min="13830" max="13830" width="1.54296875" style="26" customWidth="1"/>
    <col min="13831" max="13831" width="16" style="26" customWidth="1"/>
    <col min="13832" max="13832" width="1.54296875" style="26" customWidth="1"/>
    <col min="13833" max="13833" width="14" style="26" customWidth="1"/>
    <col min="13834" max="13834" width="1.54296875" style="26" customWidth="1"/>
    <col min="13835" max="13835" width="11.54296875" style="26" customWidth="1"/>
    <col min="13836" max="13836" width="2.54296875" style="26" customWidth="1"/>
    <col min="13837" max="13837" width="35.453125" style="26" bestFit="1" customWidth="1"/>
    <col min="13838" max="13838" width="20.453125" style="26" customWidth="1"/>
    <col min="13839" max="14080" width="8.7265625" style="26"/>
    <col min="14081" max="14081" width="4.54296875" style="26" customWidth="1"/>
    <col min="14082" max="14082" width="1.54296875" style="26" customWidth="1"/>
    <col min="14083" max="14083" width="46" style="26" customWidth="1"/>
    <col min="14084" max="14084" width="1.54296875" style="26" customWidth="1"/>
    <col min="14085" max="14085" width="34" style="26" customWidth="1"/>
    <col min="14086" max="14086" width="1.54296875" style="26" customWidth="1"/>
    <col min="14087" max="14087" width="16" style="26" customWidth="1"/>
    <col min="14088" max="14088" width="1.54296875" style="26" customWidth="1"/>
    <col min="14089" max="14089" width="14" style="26" customWidth="1"/>
    <col min="14090" max="14090" width="1.54296875" style="26" customWidth="1"/>
    <col min="14091" max="14091" width="11.54296875" style="26" customWidth="1"/>
    <col min="14092" max="14092" width="2.54296875" style="26" customWidth="1"/>
    <col min="14093" max="14093" width="35.453125" style="26" bestFit="1" customWidth="1"/>
    <col min="14094" max="14094" width="20.453125" style="26" customWidth="1"/>
    <col min="14095" max="14336" width="8.7265625" style="26"/>
    <col min="14337" max="14337" width="4.54296875" style="26" customWidth="1"/>
    <col min="14338" max="14338" width="1.54296875" style="26" customWidth="1"/>
    <col min="14339" max="14339" width="46" style="26" customWidth="1"/>
    <col min="14340" max="14340" width="1.54296875" style="26" customWidth="1"/>
    <col min="14341" max="14341" width="34" style="26" customWidth="1"/>
    <col min="14342" max="14342" width="1.54296875" style="26" customWidth="1"/>
    <col min="14343" max="14343" width="16" style="26" customWidth="1"/>
    <col min="14344" max="14344" width="1.54296875" style="26" customWidth="1"/>
    <col min="14345" max="14345" width="14" style="26" customWidth="1"/>
    <col min="14346" max="14346" width="1.54296875" style="26" customWidth="1"/>
    <col min="14347" max="14347" width="11.54296875" style="26" customWidth="1"/>
    <col min="14348" max="14348" width="2.54296875" style="26" customWidth="1"/>
    <col min="14349" max="14349" width="35.453125" style="26" bestFit="1" customWidth="1"/>
    <col min="14350" max="14350" width="20.453125" style="26" customWidth="1"/>
    <col min="14351" max="14592" width="8.7265625" style="26"/>
    <col min="14593" max="14593" width="4.54296875" style="26" customWidth="1"/>
    <col min="14594" max="14594" width="1.54296875" style="26" customWidth="1"/>
    <col min="14595" max="14595" width="46" style="26" customWidth="1"/>
    <col min="14596" max="14596" width="1.54296875" style="26" customWidth="1"/>
    <col min="14597" max="14597" width="34" style="26" customWidth="1"/>
    <col min="14598" max="14598" width="1.54296875" style="26" customWidth="1"/>
    <col min="14599" max="14599" width="16" style="26" customWidth="1"/>
    <col min="14600" max="14600" width="1.54296875" style="26" customWidth="1"/>
    <col min="14601" max="14601" width="14" style="26" customWidth="1"/>
    <col min="14602" max="14602" width="1.54296875" style="26" customWidth="1"/>
    <col min="14603" max="14603" width="11.54296875" style="26" customWidth="1"/>
    <col min="14604" max="14604" width="2.54296875" style="26" customWidth="1"/>
    <col min="14605" max="14605" width="35.453125" style="26" bestFit="1" customWidth="1"/>
    <col min="14606" max="14606" width="20.453125" style="26" customWidth="1"/>
    <col min="14607" max="14848" width="8.7265625" style="26"/>
    <col min="14849" max="14849" width="4.54296875" style="26" customWidth="1"/>
    <col min="14850" max="14850" width="1.54296875" style="26" customWidth="1"/>
    <col min="14851" max="14851" width="46" style="26" customWidth="1"/>
    <col min="14852" max="14852" width="1.54296875" style="26" customWidth="1"/>
    <col min="14853" max="14853" width="34" style="26" customWidth="1"/>
    <col min="14854" max="14854" width="1.54296875" style="26" customWidth="1"/>
    <col min="14855" max="14855" width="16" style="26" customWidth="1"/>
    <col min="14856" max="14856" width="1.54296875" style="26" customWidth="1"/>
    <col min="14857" max="14857" width="14" style="26" customWidth="1"/>
    <col min="14858" max="14858" width="1.54296875" style="26" customWidth="1"/>
    <col min="14859" max="14859" width="11.54296875" style="26" customWidth="1"/>
    <col min="14860" max="14860" width="2.54296875" style="26" customWidth="1"/>
    <col min="14861" max="14861" width="35.453125" style="26" bestFit="1" customWidth="1"/>
    <col min="14862" max="14862" width="20.453125" style="26" customWidth="1"/>
    <col min="14863" max="15104" width="8.7265625" style="26"/>
    <col min="15105" max="15105" width="4.54296875" style="26" customWidth="1"/>
    <col min="15106" max="15106" width="1.54296875" style="26" customWidth="1"/>
    <col min="15107" max="15107" width="46" style="26" customWidth="1"/>
    <col min="15108" max="15108" width="1.54296875" style="26" customWidth="1"/>
    <col min="15109" max="15109" width="34" style="26" customWidth="1"/>
    <col min="15110" max="15110" width="1.54296875" style="26" customWidth="1"/>
    <col min="15111" max="15111" width="16" style="26" customWidth="1"/>
    <col min="15112" max="15112" width="1.54296875" style="26" customWidth="1"/>
    <col min="15113" max="15113" width="14" style="26" customWidth="1"/>
    <col min="15114" max="15114" width="1.54296875" style="26" customWidth="1"/>
    <col min="15115" max="15115" width="11.54296875" style="26" customWidth="1"/>
    <col min="15116" max="15116" width="2.54296875" style="26" customWidth="1"/>
    <col min="15117" max="15117" width="35.453125" style="26" bestFit="1" customWidth="1"/>
    <col min="15118" max="15118" width="20.453125" style="26" customWidth="1"/>
    <col min="15119" max="15360" width="8.7265625" style="26"/>
    <col min="15361" max="15361" width="4.54296875" style="26" customWidth="1"/>
    <col min="15362" max="15362" width="1.54296875" style="26" customWidth="1"/>
    <col min="15363" max="15363" width="46" style="26" customWidth="1"/>
    <col min="15364" max="15364" width="1.54296875" style="26" customWidth="1"/>
    <col min="15365" max="15365" width="34" style="26" customWidth="1"/>
    <col min="15366" max="15366" width="1.54296875" style="26" customWidth="1"/>
    <col min="15367" max="15367" width="16" style="26" customWidth="1"/>
    <col min="15368" max="15368" width="1.54296875" style="26" customWidth="1"/>
    <col min="15369" max="15369" width="14" style="26" customWidth="1"/>
    <col min="15370" max="15370" width="1.54296875" style="26" customWidth="1"/>
    <col min="15371" max="15371" width="11.54296875" style="26" customWidth="1"/>
    <col min="15372" max="15372" width="2.54296875" style="26" customWidth="1"/>
    <col min="15373" max="15373" width="35.453125" style="26" bestFit="1" customWidth="1"/>
    <col min="15374" max="15374" width="20.453125" style="26" customWidth="1"/>
    <col min="15375" max="15616" width="8.7265625" style="26"/>
    <col min="15617" max="15617" width="4.54296875" style="26" customWidth="1"/>
    <col min="15618" max="15618" width="1.54296875" style="26" customWidth="1"/>
    <col min="15619" max="15619" width="46" style="26" customWidth="1"/>
    <col min="15620" max="15620" width="1.54296875" style="26" customWidth="1"/>
    <col min="15621" max="15621" width="34" style="26" customWidth="1"/>
    <col min="15622" max="15622" width="1.54296875" style="26" customWidth="1"/>
    <col min="15623" max="15623" width="16" style="26" customWidth="1"/>
    <col min="15624" max="15624" width="1.54296875" style="26" customWidth="1"/>
    <col min="15625" max="15625" width="14" style="26" customWidth="1"/>
    <col min="15626" max="15626" width="1.54296875" style="26" customWidth="1"/>
    <col min="15627" max="15627" width="11.54296875" style="26" customWidth="1"/>
    <col min="15628" max="15628" width="2.54296875" style="26" customWidth="1"/>
    <col min="15629" max="15629" width="35.453125" style="26" bestFit="1" customWidth="1"/>
    <col min="15630" max="15630" width="20.453125" style="26" customWidth="1"/>
    <col min="15631" max="15872" width="8.7265625" style="26"/>
    <col min="15873" max="15873" width="4.54296875" style="26" customWidth="1"/>
    <col min="15874" max="15874" width="1.54296875" style="26" customWidth="1"/>
    <col min="15875" max="15875" width="46" style="26" customWidth="1"/>
    <col min="15876" max="15876" width="1.54296875" style="26" customWidth="1"/>
    <col min="15877" max="15877" width="34" style="26" customWidth="1"/>
    <col min="15878" max="15878" width="1.54296875" style="26" customWidth="1"/>
    <col min="15879" max="15879" width="16" style="26" customWidth="1"/>
    <col min="15880" max="15880" width="1.54296875" style="26" customWidth="1"/>
    <col min="15881" max="15881" width="14" style="26" customWidth="1"/>
    <col min="15882" max="15882" width="1.54296875" style="26" customWidth="1"/>
    <col min="15883" max="15883" width="11.54296875" style="26" customWidth="1"/>
    <col min="15884" max="15884" width="2.54296875" style="26" customWidth="1"/>
    <col min="15885" max="15885" width="35.453125" style="26" bestFit="1" customWidth="1"/>
    <col min="15886" max="15886" width="20.453125" style="26" customWidth="1"/>
    <col min="15887" max="16128" width="8.7265625" style="26"/>
    <col min="16129" max="16129" width="4.54296875" style="26" customWidth="1"/>
    <col min="16130" max="16130" width="1.54296875" style="26" customWidth="1"/>
    <col min="16131" max="16131" width="46" style="26" customWidth="1"/>
    <col min="16132" max="16132" width="1.54296875" style="26" customWidth="1"/>
    <col min="16133" max="16133" width="34" style="26" customWidth="1"/>
    <col min="16134" max="16134" width="1.54296875" style="26" customWidth="1"/>
    <col min="16135" max="16135" width="16" style="26" customWidth="1"/>
    <col min="16136" max="16136" width="1.54296875" style="26" customWidth="1"/>
    <col min="16137" max="16137" width="14" style="26" customWidth="1"/>
    <col min="16138" max="16138" width="1.54296875" style="26" customWidth="1"/>
    <col min="16139" max="16139" width="11.54296875" style="26" customWidth="1"/>
    <col min="16140" max="16140" width="2.54296875" style="26" customWidth="1"/>
    <col min="16141" max="16141" width="35.453125" style="26" bestFit="1" customWidth="1"/>
    <col min="16142" max="16142" width="20.453125" style="26" customWidth="1"/>
    <col min="16143" max="16384" width="8.7265625" style="26"/>
  </cols>
  <sheetData>
    <row r="1" spans="1:14" ht="13" x14ac:dyDescent="0.3">
      <c r="A1" s="154" t="s">
        <v>215</v>
      </c>
      <c r="B1" s="154"/>
      <c r="C1" s="43"/>
      <c r="D1" s="43"/>
      <c r="G1" s="43"/>
      <c r="H1" s="43"/>
      <c r="I1" s="43"/>
      <c r="J1" s="43"/>
      <c r="K1" s="43"/>
      <c r="L1" s="43"/>
      <c r="M1" s="43"/>
    </row>
    <row r="2" spans="1:14" ht="13" x14ac:dyDescent="0.3">
      <c r="C2" s="109" t="s">
        <v>163</v>
      </c>
      <c r="E2" s="54" t="s">
        <v>216</v>
      </c>
      <c r="F2" s="54"/>
      <c r="G2" s="54"/>
    </row>
    <row r="3" spans="1:14" ht="13" x14ac:dyDescent="0.3">
      <c r="A3" s="155" t="s">
        <v>164</v>
      </c>
      <c r="B3" s="155"/>
      <c r="C3" s="43"/>
      <c r="D3" s="43"/>
      <c r="E3" s="43"/>
      <c r="F3" s="43"/>
      <c r="G3" s="43"/>
      <c r="H3" s="43"/>
      <c r="I3" s="43"/>
      <c r="J3" s="43"/>
      <c r="K3" s="43"/>
      <c r="L3" s="43"/>
      <c r="M3" s="43"/>
    </row>
    <row r="4" spans="1:14" ht="13" x14ac:dyDescent="0.3">
      <c r="A4" s="156">
        <v>1</v>
      </c>
      <c r="B4" s="156"/>
      <c r="C4" s="43"/>
      <c r="D4" s="43"/>
      <c r="E4" s="43"/>
      <c r="F4" s="43"/>
      <c r="G4" s="43"/>
      <c r="H4" s="43"/>
      <c r="I4" s="43"/>
      <c r="J4" s="43"/>
      <c r="K4" s="43"/>
      <c r="L4" s="43"/>
      <c r="M4" s="43"/>
    </row>
    <row r="5" spans="1:14" ht="13" x14ac:dyDescent="0.3">
      <c r="A5" s="156">
        <v>2</v>
      </c>
      <c r="B5" s="156"/>
      <c r="C5" s="43"/>
      <c r="D5" s="43"/>
      <c r="E5" s="43"/>
      <c r="F5" s="43"/>
      <c r="G5" s="43"/>
      <c r="H5" s="43"/>
      <c r="I5" s="43"/>
      <c r="J5" s="43"/>
      <c r="K5" s="43"/>
      <c r="L5" s="43"/>
      <c r="M5" s="43"/>
    </row>
    <row r="6" spans="1:14" ht="13" x14ac:dyDescent="0.3">
      <c r="A6" s="156">
        <v>3</v>
      </c>
      <c r="B6" s="156"/>
      <c r="C6" s="43"/>
      <c r="D6" s="43"/>
      <c r="E6" s="43"/>
      <c r="F6" s="43"/>
      <c r="G6" s="43"/>
      <c r="H6" s="43"/>
      <c r="I6" s="43"/>
      <c r="J6" s="43"/>
      <c r="K6" s="156" t="s">
        <v>169</v>
      </c>
      <c r="L6" s="43"/>
      <c r="M6" s="43"/>
    </row>
    <row r="7" spans="1:14" ht="13" x14ac:dyDescent="0.3">
      <c r="A7" s="156">
        <v>4</v>
      </c>
      <c r="B7" s="156"/>
      <c r="C7" s="43"/>
      <c r="D7" s="43"/>
      <c r="E7" s="157" t="s">
        <v>171</v>
      </c>
      <c r="F7" s="156"/>
      <c r="G7" s="43"/>
      <c r="H7" s="43"/>
      <c r="I7" s="43"/>
      <c r="J7" s="43"/>
      <c r="K7" s="157" t="s">
        <v>32</v>
      </c>
      <c r="L7" s="43"/>
      <c r="M7" s="158"/>
    </row>
    <row r="8" spans="1:14" ht="13" x14ac:dyDescent="0.3">
      <c r="A8" s="156">
        <v>5</v>
      </c>
      <c r="B8" s="156"/>
      <c r="C8" s="43"/>
      <c r="D8" s="43"/>
      <c r="E8" s="43"/>
      <c r="F8" s="43"/>
      <c r="G8" s="43"/>
      <c r="H8" s="43"/>
      <c r="I8" s="43"/>
      <c r="J8" s="43"/>
      <c r="K8" s="159"/>
      <c r="L8" s="43"/>
      <c r="M8" s="43"/>
    </row>
    <row r="9" spans="1:14" ht="13" x14ac:dyDescent="0.3">
      <c r="A9" s="156">
        <v>6</v>
      </c>
      <c r="B9" s="156"/>
      <c r="C9" s="154" t="s">
        <v>217</v>
      </c>
      <c r="D9" s="43"/>
      <c r="E9" s="43" t="s">
        <v>218</v>
      </c>
      <c r="F9" s="43"/>
      <c r="G9" s="43"/>
      <c r="H9" s="43"/>
      <c r="I9" s="43"/>
      <c r="J9" s="43"/>
      <c r="K9" s="189">
        <f>I20</f>
        <v>-71775363.19428739</v>
      </c>
      <c r="L9" s="43"/>
      <c r="M9" s="43"/>
      <c r="N9" s="160"/>
    </row>
    <row r="10" spans="1:14" ht="13.5" thickBot="1" x14ac:dyDescent="0.35">
      <c r="A10" s="156">
        <v>7</v>
      </c>
      <c r="B10" s="156"/>
      <c r="C10" s="154" t="s">
        <v>219</v>
      </c>
      <c r="D10" s="155"/>
      <c r="E10" s="43" t="s">
        <v>220</v>
      </c>
      <c r="F10" s="43"/>
      <c r="G10" s="43"/>
      <c r="H10" s="43"/>
      <c r="I10" s="43"/>
      <c r="J10" s="43"/>
      <c r="K10" s="190">
        <f>+K20</f>
        <v>-89370039.414812461</v>
      </c>
      <c r="L10" s="43"/>
      <c r="M10" s="43"/>
    </row>
    <row r="11" spans="1:14" ht="13.5" thickTop="1" x14ac:dyDescent="0.3">
      <c r="A11" s="156">
        <v>8</v>
      </c>
      <c r="B11" s="156"/>
      <c r="C11" s="43"/>
      <c r="D11" s="43"/>
      <c r="E11" s="43"/>
      <c r="F11" s="43"/>
      <c r="G11" s="43"/>
      <c r="H11" s="43"/>
      <c r="I11" s="43"/>
      <c r="J11" s="43"/>
      <c r="K11" s="159"/>
      <c r="L11" s="43"/>
      <c r="M11" s="43"/>
    </row>
    <row r="12" spans="1:14" ht="13" x14ac:dyDescent="0.3">
      <c r="A12" s="156">
        <v>9</v>
      </c>
      <c r="B12" s="156"/>
      <c r="C12" s="43"/>
      <c r="D12" s="43"/>
      <c r="E12" s="43"/>
      <c r="F12" s="43"/>
      <c r="G12" s="161" t="s">
        <v>159</v>
      </c>
      <c r="H12" s="161"/>
      <c r="I12" s="161" t="s">
        <v>160</v>
      </c>
      <c r="J12" s="161"/>
      <c r="K12" s="161" t="s">
        <v>161</v>
      </c>
      <c r="L12" s="43"/>
      <c r="M12" s="43"/>
    </row>
    <row r="13" spans="1:14" ht="13" x14ac:dyDescent="0.3">
      <c r="A13" s="156">
        <v>10</v>
      </c>
      <c r="B13" s="156"/>
      <c r="C13" s="43"/>
      <c r="D13" s="43"/>
      <c r="E13" s="43"/>
      <c r="F13" s="43"/>
      <c r="G13" s="156" t="s">
        <v>169</v>
      </c>
      <c r="H13" s="156"/>
      <c r="I13" s="156" t="s">
        <v>169</v>
      </c>
      <c r="J13" s="156"/>
      <c r="K13" s="156" t="s">
        <v>169</v>
      </c>
      <c r="L13" s="43"/>
      <c r="M13" s="43"/>
    </row>
    <row r="14" spans="1:14" ht="14.5" x14ac:dyDescent="0.35">
      <c r="A14" s="156">
        <v>11</v>
      </c>
      <c r="B14" s="156"/>
      <c r="C14" s="156"/>
      <c r="D14" s="156"/>
      <c r="E14" s="156"/>
      <c r="F14" s="156"/>
      <c r="G14" s="156" t="s">
        <v>221</v>
      </c>
      <c r="H14" s="156"/>
      <c r="I14" s="156" t="s">
        <v>222</v>
      </c>
      <c r="J14" s="156"/>
      <c r="K14" s="162" t="s">
        <v>223</v>
      </c>
      <c r="L14" s="43"/>
      <c r="M14" s="43"/>
    </row>
    <row r="15" spans="1:14" ht="13" x14ac:dyDescent="0.3">
      <c r="A15" s="156">
        <v>12</v>
      </c>
      <c r="B15" s="156"/>
      <c r="C15" s="156" t="s">
        <v>224</v>
      </c>
      <c r="D15" s="156"/>
      <c r="E15" s="156"/>
      <c r="F15" s="156"/>
      <c r="G15" s="156" t="s">
        <v>225</v>
      </c>
      <c r="H15" s="156"/>
      <c r="I15" s="156" t="s">
        <v>225</v>
      </c>
      <c r="J15" s="156"/>
      <c r="K15" s="156" t="s">
        <v>225</v>
      </c>
      <c r="L15" s="43"/>
      <c r="M15" s="43"/>
    </row>
    <row r="16" spans="1:14" ht="13" x14ac:dyDescent="0.3">
      <c r="A16" s="156">
        <v>13</v>
      </c>
      <c r="B16" s="156"/>
      <c r="C16" s="163" t="s">
        <v>64</v>
      </c>
      <c r="D16" s="163"/>
      <c r="E16" s="163"/>
      <c r="F16" s="163"/>
      <c r="G16" s="157" t="s">
        <v>226</v>
      </c>
      <c r="H16" s="156"/>
      <c r="I16" s="157" t="s">
        <v>226</v>
      </c>
      <c r="J16" s="156"/>
      <c r="K16" s="157" t="s">
        <v>226</v>
      </c>
      <c r="L16" s="43"/>
      <c r="M16" s="43"/>
    </row>
    <row r="17" spans="1:14" ht="13" x14ac:dyDescent="0.3">
      <c r="A17" s="156">
        <v>14</v>
      </c>
      <c r="B17" s="156"/>
      <c r="C17" s="43" t="s">
        <v>227</v>
      </c>
      <c r="D17" s="43"/>
      <c r="E17" s="26" t="s">
        <v>228</v>
      </c>
      <c r="G17" s="159">
        <f>+G27</f>
        <v>-100087604.89876574</v>
      </c>
      <c r="H17" s="159"/>
      <c r="I17" s="159">
        <f>+I27</f>
        <v>-66229483.933469951</v>
      </c>
      <c r="J17" s="159"/>
      <c r="K17" s="159">
        <f>(+G17+I17)/2</f>
        <v>-83158544.416117847</v>
      </c>
      <c r="L17" s="43"/>
      <c r="M17" s="43"/>
      <c r="N17" s="43"/>
    </row>
    <row r="18" spans="1:14" ht="13" x14ac:dyDescent="0.3">
      <c r="A18" s="156">
        <v>15</v>
      </c>
      <c r="B18" s="156"/>
      <c r="C18" s="43" t="s">
        <v>229</v>
      </c>
      <c r="D18" s="43"/>
      <c r="E18" s="43" t="s">
        <v>230</v>
      </c>
      <c r="F18" s="43"/>
      <c r="G18" s="159">
        <f>+G32</f>
        <v>-6361021.6458191387</v>
      </c>
      <c r="H18" s="159"/>
      <c r="I18" s="189">
        <f>+I32</f>
        <v>-5020095.6831884058</v>
      </c>
      <c r="J18" s="159"/>
      <c r="K18" s="189">
        <f>(+G18+I18)/2</f>
        <v>-5690558.6645037718</v>
      </c>
      <c r="L18" s="43"/>
      <c r="M18" s="43"/>
      <c r="N18" s="43"/>
    </row>
    <row r="19" spans="1:14" ht="13" x14ac:dyDescent="0.3">
      <c r="A19" s="156">
        <v>16</v>
      </c>
      <c r="B19" s="156"/>
      <c r="C19" s="43" t="s">
        <v>231</v>
      </c>
      <c r="D19" s="43"/>
      <c r="E19" s="43" t="s">
        <v>232</v>
      </c>
      <c r="F19" s="43"/>
      <c r="G19" s="191">
        <f>+G39</f>
        <v>-516089.09075266367</v>
      </c>
      <c r="H19" s="164"/>
      <c r="I19" s="191">
        <f>+I39</f>
        <v>-525783.57762902917</v>
      </c>
      <c r="J19" s="165"/>
      <c r="K19" s="159">
        <f>(+G19+I19)/2</f>
        <v>-520936.33419084642</v>
      </c>
      <c r="L19" s="43"/>
      <c r="M19" s="43"/>
    </row>
    <row r="20" spans="1:14" ht="13.5" thickBot="1" x14ac:dyDescent="0.35">
      <c r="A20" s="156">
        <v>17</v>
      </c>
      <c r="B20" s="156"/>
      <c r="C20" s="43" t="s">
        <v>201</v>
      </c>
      <c r="D20" s="43"/>
      <c r="E20" s="43" t="s">
        <v>233</v>
      </c>
      <c r="F20" s="43"/>
      <c r="G20" s="166">
        <f>+G17+G18+G19</f>
        <v>-106964715.63533755</v>
      </c>
      <c r="H20" s="159"/>
      <c r="I20" s="192">
        <f>+I17+I18+I19</f>
        <v>-71775363.19428739</v>
      </c>
      <c r="J20" s="159"/>
      <c r="K20" s="192">
        <f>+K17+K18+K19</f>
        <v>-89370039.414812461</v>
      </c>
      <c r="L20" s="43"/>
      <c r="M20" s="43"/>
      <c r="N20" s="26" t="s">
        <v>205</v>
      </c>
    </row>
    <row r="21" spans="1:14" ht="13.5" thickTop="1" x14ac:dyDescent="0.3">
      <c r="A21" s="156">
        <v>18</v>
      </c>
      <c r="B21" s="156"/>
      <c r="C21" s="43"/>
      <c r="D21" s="43"/>
      <c r="E21" s="43"/>
      <c r="F21" s="43"/>
      <c r="G21" s="43"/>
      <c r="H21" s="43"/>
      <c r="I21" s="43"/>
      <c r="J21" s="43"/>
      <c r="K21" s="43"/>
      <c r="L21" s="43"/>
      <c r="M21" s="43"/>
    </row>
    <row r="22" spans="1:14" ht="13" x14ac:dyDescent="0.3">
      <c r="A22" s="156">
        <v>19</v>
      </c>
      <c r="B22" s="156"/>
      <c r="C22" s="155" t="s">
        <v>234</v>
      </c>
      <c r="D22" s="155"/>
      <c r="E22" s="155"/>
      <c r="F22" s="155"/>
      <c r="G22" s="43"/>
      <c r="H22" s="43"/>
      <c r="I22" s="43"/>
      <c r="J22" s="43"/>
      <c r="K22" s="43"/>
      <c r="L22" s="43"/>
      <c r="M22" s="43"/>
    </row>
    <row r="23" spans="1:14" ht="13" x14ac:dyDescent="0.3">
      <c r="A23" s="156">
        <v>20</v>
      </c>
      <c r="B23" s="156"/>
      <c r="K23" s="58" t="s">
        <v>223</v>
      </c>
    </row>
    <row r="24" spans="1:14" ht="13" x14ac:dyDescent="0.3">
      <c r="A24" s="156">
        <v>21</v>
      </c>
      <c r="B24" s="156"/>
      <c r="C24" s="155" t="s">
        <v>162</v>
      </c>
      <c r="D24" s="155"/>
      <c r="E24" s="155"/>
      <c r="F24" s="155"/>
      <c r="G24" s="167" t="s">
        <v>221</v>
      </c>
      <c r="H24" s="58"/>
      <c r="I24" s="167" t="s">
        <v>222</v>
      </c>
      <c r="J24" s="58"/>
      <c r="K24" s="167" t="s">
        <v>235</v>
      </c>
      <c r="M24" s="71" t="s">
        <v>205</v>
      </c>
    </row>
    <row r="25" spans="1:14" ht="13" x14ac:dyDescent="0.3">
      <c r="A25" s="156">
        <v>22</v>
      </c>
      <c r="B25" s="156"/>
      <c r="C25" s="26" t="s">
        <v>236</v>
      </c>
      <c r="E25" s="43" t="s">
        <v>237</v>
      </c>
      <c r="F25" s="43"/>
      <c r="G25" s="168">
        <v>-1672516782</v>
      </c>
      <c r="H25" s="169"/>
      <c r="I25" s="168">
        <v>-1106729684</v>
      </c>
      <c r="J25" s="170"/>
      <c r="M25" s="171"/>
      <c r="N25" s="51"/>
    </row>
    <row r="26" spans="1:14" ht="13" x14ac:dyDescent="0.3">
      <c r="A26" s="156">
        <v>23</v>
      </c>
      <c r="B26" s="156"/>
      <c r="C26" s="26" t="s">
        <v>202</v>
      </c>
      <c r="E26" s="172" t="s">
        <v>238</v>
      </c>
      <c r="F26" s="172"/>
      <c r="G26" s="173">
        <v>5.9842511582503061E-2</v>
      </c>
      <c r="H26" s="174"/>
      <c r="I26" s="173">
        <v>5.9842511582503061E-2</v>
      </c>
      <c r="J26" s="174"/>
      <c r="M26" s="160"/>
    </row>
    <row r="27" spans="1:14" ht="13.5" thickBot="1" x14ac:dyDescent="0.35">
      <c r="A27" s="156">
        <v>24</v>
      </c>
      <c r="B27" s="156"/>
      <c r="C27" s="26" t="s">
        <v>239</v>
      </c>
      <c r="E27" s="127" t="s">
        <v>240</v>
      </c>
      <c r="F27" s="127"/>
      <c r="G27" s="175">
        <f>+G25*G26</f>
        <v>-100087604.89876574</v>
      </c>
      <c r="H27" s="176"/>
      <c r="I27" s="175">
        <f>+I25*I26</f>
        <v>-66229483.933469951</v>
      </c>
      <c r="J27" s="176"/>
      <c r="K27" s="177">
        <f>(G27+I27)/2</f>
        <v>-83158544.416117847</v>
      </c>
      <c r="M27" s="160"/>
    </row>
    <row r="28" spans="1:14" ht="13.5" thickTop="1" x14ac:dyDescent="0.3">
      <c r="A28" s="156">
        <v>25</v>
      </c>
      <c r="B28" s="156"/>
      <c r="M28" s="160"/>
    </row>
    <row r="29" spans="1:14" ht="13.5" thickBot="1" x14ac:dyDescent="0.35">
      <c r="A29" s="156">
        <v>26</v>
      </c>
      <c r="B29" s="156"/>
      <c r="C29" s="32" t="s">
        <v>241</v>
      </c>
      <c r="D29" s="32"/>
      <c r="E29" s="32"/>
      <c r="F29" s="32"/>
      <c r="M29" s="178" t="s">
        <v>205</v>
      </c>
    </row>
    <row r="30" spans="1:14" ht="13.5" thickBot="1" x14ac:dyDescent="0.35">
      <c r="A30" s="156">
        <v>27</v>
      </c>
      <c r="B30" s="156"/>
      <c r="C30" s="26" t="s">
        <v>242</v>
      </c>
      <c r="E30" s="43" t="s">
        <v>237</v>
      </c>
      <c r="F30" s="43"/>
      <c r="G30" s="168">
        <v>-106296034</v>
      </c>
      <c r="H30" s="169"/>
      <c r="I30" s="179">
        <v>-83888452.379999995</v>
      </c>
      <c r="J30" s="170"/>
      <c r="M30" s="160"/>
    </row>
    <row r="31" spans="1:14" ht="13" x14ac:dyDescent="0.3">
      <c r="A31" s="156">
        <v>28</v>
      </c>
      <c r="B31" s="156"/>
      <c r="C31" s="26" t="s">
        <v>202</v>
      </c>
      <c r="E31" s="172" t="s">
        <v>238</v>
      </c>
      <c r="F31" s="172"/>
      <c r="G31" s="173">
        <v>5.9842511582503061E-2</v>
      </c>
      <c r="H31" s="174"/>
      <c r="I31" s="173">
        <v>5.9842511582503061E-2</v>
      </c>
      <c r="J31" s="174"/>
      <c r="M31" s="160"/>
    </row>
    <row r="32" spans="1:14" ht="13.5" thickBot="1" x14ac:dyDescent="0.35">
      <c r="A32" s="156">
        <v>29</v>
      </c>
      <c r="B32" s="156"/>
      <c r="C32" s="26" t="s">
        <v>239</v>
      </c>
      <c r="E32" s="127" t="s">
        <v>243</v>
      </c>
      <c r="F32" s="127"/>
      <c r="G32" s="175">
        <f>+G30*G31</f>
        <v>-6361021.6458191387</v>
      </c>
      <c r="H32" s="176"/>
      <c r="I32" s="180">
        <f>+I30*I31</f>
        <v>-5020095.6831884058</v>
      </c>
      <c r="J32" s="176"/>
      <c r="K32" s="181">
        <f>(G32+I32)/2</f>
        <v>-5690558.6645037718</v>
      </c>
      <c r="M32" s="160"/>
    </row>
    <row r="33" spans="1:11" ht="13.5" thickTop="1" x14ac:dyDescent="0.3">
      <c r="A33" s="156">
        <f t="shared" ref="A33:A39" si="0">1+A32</f>
        <v>30</v>
      </c>
    </row>
    <row r="34" spans="1:11" ht="13" x14ac:dyDescent="0.3">
      <c r="A34" s="156">
        <f t="shared" si="0"/>
        <v>31</v>
      </c>
      <c r="C34" s="32" t="s">
        <v>244</v>
      </c>
    </row>
    <row r="35" spans="1:11" ht="13" x14ac:dyDescent="0.3">
      <c r="A35" s="156">
        <f t="shared" si="0"/>
        <v>32</v>
      </c>
      <c r="C35" s="26" t="s">
        <v>244</v>
      </c>
      <c r="E35" s="43" t="s">
        <v>237</v>
      </c>
      <c r="F35" s="43"/>
      <c r="G35" s="168">
        <v>-17248243</v>
      </c>
      <c r="H35" s="169"/>
      <c r="I35" s="168">
        <v>-17572243</v>
      </c>
      <c r="J35" s="170"/>
    </row>
    <row r="36" spans="1:11" ht="13" x14ac:dyDescent="0.3">
      <c r="A36" s="156">
        <f t="shared" si="0"/>
        <v>33</v>
      </c>
      <c r="C36" s="26" t="s">
        <v>245</v>
      </c>
      <c r="E36" s="182" t="s">
        <v>246</v>
      </c>
      <c r="G36" s="183">
        <v>0.5</v>
      </c>
      <c r="I36" s="183">
        <v>0.5</v>
      </c>
    </row>
    <row r="37" spans="1:11" ht="13" x14ac:dyDescent="0.3">
      <c r="A37" s="156">
        <f t="shared" si="0"/>
        <v>34</v>
      </c>
      <c r="C37" s="26" t="s">
        <v>247</v>
      </c>
      <c r="E37" s="26" t="s">
        <v>248</v>
      </c>
      <c r="G37" s="35">
        <f>+G35*G36</f>
        <v>-8624121.5</v>
      </c>
      <c r="H37" s="35"/>
      <c r="I37" s="35">
        <f>+I35*I36</f>
        <v>-8786121.5</v>
      </c>
    </row>
    <row r="38" spans="1:11" ht="13" x14ac:dyDescent="0.3">
      <c r="A38" s="156">
        <f t="shared" si="0"/>
        <v>35</v>
      </c>
      <c r="C38" s="26" t="s">
        <v>202</v>
      </c>
      <c r="E38" s="172" t="s">
        <v>238</v>
      </c>
      <c r="F38" s="172"/>
      <c r="G38" s="173">
        <v>5.9842511582503061E-2</v>
      </c>
      <c r="H38" s="174"/>
      <c r="I38" s="173">
        <v>5.9842511582503061E-2</v>
      </c>
      <c r="J38" s="174"/>
    </row>
    <row r="39" spans="1:11" ht="13.5" thickBot="1" x14ac:dyDescent="0.35">
      <c r="A39" s="156">
        <f t="shared" si="0"/>
        <v>36</v>
      </c>
      <c r="C39" s="26" t="s">
        <v>239</v>
      </c>
      <c r="E39" s="127" t="s">
        <v>249</v>
      </c>
      <c r="F39" s="127"/>
      <c r="G39" s="175">
        <f>+G37*G38</f>
        <v>-516089.09075266367</v>
      </c>
      <c r="H39" s="176"/>
      <c r="I39" s="175">
        <f>+I37*I38</f>
        <v>-525783.57762902917</v>
      </c>
      <c r="J39" s="176"/>
      <c r="K39" s="177">
        <f>(G39+I39)/2</f>
        <v>-520936.33419084642</v>
      </c>
    </row>
    <row r="40" spans="1:11" ht="13" thickTop="1" x14ac:dyDescent="0.25"/>
    <row r="41" spans="1:11" ht="13" x14ac:dyDescent="0.3">
      <c r="C41" s="32" t="s">
        <v>151</v>
      </c>
    </row>
    <row r="42" spans="1:11" x14ac:dyDescent="0.25">
      <c r="C42" s="26" t="s">
        <v>250</v>
      </c>
      <c r="D42" s="132"/>
    </row>
    <row r="43" spans="1:11" x14ac:dyDescent="0.25">
      <c r="C43" s="31" t="s">
        <v>251</v>
      </c>
    </row>
    <row r="44" spans="1:11" x14ac:dyDescent="0.25">
      <c r="C44" s="26" t="s">
        <v>252</v>
      </c>
    </row>
    <row r="45" spans="1:11" x14ac:dyDescent="0.25">
      <c r="C45" s="184" t="s">
        <v>253</v>
      </c>
    </row>
  </sheetData>
  <pageMargins left="0.7" right="0.7" top="0.75" bottom="0.75" header="0.3" footer="0.3"/>
  <pageSetup scale="85" orientation="landscape" cellComments="asDisplayed" r:id="rId1"/>
  <headerFooter>
    <oddHeader>&amp;CSchedule 34
Unfunded Reserves
(Revised 2022 True Up TRR)&amp;RTO2026 Annual Update
Attachment 4
WP-Schedule 3-One Time Adj Prior Period
Page &amp;P of &amp;N</oddHeader>
    <oddFooter>&amp;R&amp;A</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7169D-6055-43BA-AA46-0EFF21FACACF}">
  <sheetPr codeName="Sheet48">
    <tabColor rgb="FF0070C0"/>
  </sheetPr>
  <dimension ref="A2:H16"/>
  <sheetViews>
    <sheetView zoomScaleNormal="100" workbookViewId="0"/>
  </sheetViews>
  <sheetFormatPr defaultColWidth="9.1796875" defaultRowHeight="14.5" x14ac:dyDescent="0.35"/>
  <cols>
    <col min="1" max="2" width="9.1796875" style="24"/>
    <col min="3" max="3" width="18.54296875" style="24" customWidth="1"/>
    <col min="4" max="4" width="14.26953125" style="24" bestFit="1" customWidth="1"/>
    <col min="5" max="5" width="12.54296875" style="24" customWidth="1"/>
    <col min="6" max="6" width="12" style="24" customWidth="1"/>
    <col min="7" max="7" width="13.81640625" style="24" customWidth="1"/>
    <col min="8" max="16384" width="9.1796875" style="24"/>
  </cols>
  <sheetData>
    <row r="2" spans="1:8" ht="21" customHeight="1" x14ac:dyDescent="0.35"/>
    <row r="3" spans="1:8" ht="15" customHeight="1" x14ac:dyDescent="0.35">
      <c r="A3" s="207" t="s">
        <v>209</v>
      </c>
      <c r="B3" s="207"/>
      <c r="C3" s="207"/>
      <c r="D3" s="207"/>
      <c r="E3" s="207"/>
      <c r="F3" s="207"/>
      <c r="G3" s="207"/>
    </row>
    <row r="4" spans="1:8" ht="15" customHeight="1" x14ac:dyDescent="0.35">
      <c r="A4" s="207"/>
      <c r="B4" s="207"/>
      <c r="C4" s="207"/>
      <c r="D4" s="207"/>
      <c r="E4" s="207"/>
      <c r="F4" s="207"/>
      <c r="G4" s="207"/>
    </row>
    <row r="5" spans="1:8" x14ac:dyDescent="0.35">
      <c r="A5" s="208" t="s">
        <v>31</v>
      </c>
      <c r="B5" s="208"/>
      <c r="C5" s="208"/>
      <c r="D5" s="72" t="s">
        <v>32</v>
      </c>
      <c r="E5" s="209" t="s">
        <v>33</v>
      </c>
      <c r="F5" s="209"/>
      <c r="G5" s="209"/>
    </row>
    <row r="6" spans="1:8" ht="49.5" customHeight="1" x14ac:dyDescent="0.35">
      <c r="A6" s="222" t="s">
        <v>254</v>
      </c>
      <c r="B6" s="211"/>
      <c r="C6" s="212"/>
      <c r="D6" s="134">
        <f>'WP-2023 TO2025 Sch4-TUTRR'!E75</f>
        <v>1263900318.0447049</v>
      </c>
      <c r="E6" s="213" t="s">
        <v>288</v>
      </c>
      <c r="F6" s="213"/>
      <c r="G6" s="213"/>
    </row>
    <row r="7" spans="1:8" ht="50.25" customHeight="1" x14ac:dyDescent="0.35">
      <c r="A7" s="210" t="s">
        <v>274</v>
      </c>
      <c r="B7" s="211"/>
      <c r="C7" s="212"/>
      <c r="D7" s="134">
        <f>'WP-2023 TO2025 Sch4-TUTRR'!J72</f>
        <v>1263893978.7323678</v>
      </c>
      <c r="E7" s="213" t="s">
        <v>271</v>
      </c>
      <c r="F7" s="213"/>
      <c r="G7" s="213"/>
    </row>
    <row r="8" spans="1:8" x14ac:dyDescent="0.35">
      <c r="A8" s="214" t="s">
        <v>34</v>
      </c>
      <c r="B8" s="214"/>
      <c r="C8" s="215"/>
      <c r="D8" s="135">
        <f>D6-D7</f>
        <v>6339.3123371601105</v>
      </c>
      <c r="E8" s="216"/>
      <c r="F8" s="216"/>
      <c r="G8" s="216"/>
    </row>
    <row r="11" spans="1:8" x14ac:dyDescent="0.35">
      <c r="A11" s="97" t="s">
        <v>141</v>
      </c>
    </row>
    <row r="12" spans="1:8" ht="14.5" customHeight="1" x14ac:dyDescent="0.35">
      <c r="A12" s="217" t="s">
        <v>213</v>
      </c>
      <c r="B12" s="218"/>
      <c r="C12" s="218"/>
      <c r="D12" s="218"/>
      <c r="E12" s="218"/>
      <c r="F12" s="218"/>
      <c r="G12" s="218"/>
    </row>
    <row r="13" spans="1:8" ht="14.5" customHeight="1" x14ac:dyDescent="0.35">
      <c r="A13" s="219" t="s">
        <v>214</v>
      </c>
      <c r="B13" s="195"/>
      <c r="C13" s="195"/>
      <c r="D13" s="195"/>
      <c r="E13" s="195"/>
      <c r="F13" s="195"/>
      <c r="G13" s="195"/>
      <c r="H13" s="96"/>
    </row>
    <row r="15" spans="1:8" x14ac:dyDescent="0.35">
      <c r="A15" s="115"/>
    </row>
    <row r="16" spans="1:8" x14ac:dyDescent="0.35">
      <c r="A16" s="115"/>
    </row>
  </sheetData>
  <mergeCells count="11">
    <mergeCell ref="A8:C8"/>
    <mergeCell ref="E8:G8"/>
    <mergeCell ref="A12:G12"/>
    <mergeCell ref="A13:G13"/>
    <mergeCell ref="A7:C7"/>
    <mergeCell ref="E7:G7"/>
    <mergeCell ref="A3:G4"/>
    <mergeCell ref="A5:C5"/>
    <mergeCell ref="E5:G5"/>
    <mergeCell ref="A6:C6"/>
    <mergeCell ref="E6:G6"/>
  </mergeCells>
  <pageMargins left="0.7" right="0.7" top="0.75" bottom="0.75" header="0.3" footer="0.3"/>
  <pageSetup orientation="portrait" r:id="rId1"/>
  <headerFooter>
    <oddHeader>&amp;RTO2026 Annual Update
Attachment 4
WP-Schedule 3-One Time Adj Prior Period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E3F5E-D6FB-48B6-9F07-C244740F91B0}">
  <sheetPr>
    <tabColor rgb="FF0070C0"/>
  </sheetPr>
  <dimension ref="A1:S174"/>
  <sheetViews>
    <sheetView zoomScaleNormal="100" workbookViewId="0"/>
  </sheetViews>
  <sheetFormatPr defaultColWidth="8.7265625" defaultRowHeight="12.5" x14ac:dyDescent="0.25"/>
  <cols>
    <col min="1" max="2" width="4.54296875" style="26" customWidth="1"/>
    <col min="3" max="3" width="18.54296875" style="26" customWidth="1"/>
    <col min="4" max="4" width="10.453125" style="26" bestFit="1" customWidth="1"/>
    <col min="5" max="7" width="15.54296875" style="26" customWidth="1"/>
    <col min="8" max="8" width="24.54296875" style="26" customWidth="1"/>
    <col min="9" max="9" width="4.54296875" style="26" customWidth="1"/>
    <col min="10" max="10" width="16.453125" style="26" customWidth="1"/>
    <col min="11" max="11" width="9.81640625" style="26" customWidth="1"/>
    <col min="12" max="12" width="16.26953125" style="26" customWidth="1"/>
    <col min="13" max="13" width="18.453125" style="26" customWidth="1"/>
    <col min="14" max="14" width="15.453125" style="26" customWidth="1"/>
    <col min="15" max="15" width="18.1796875" style="26" customWidth="1"/>
    <col min="16" max="16" width="3.453125" style="26" customWidth="1"/>
    <col min="17" max="17" width="14.81640625" style="26" customWidth="1"/>
    <col min="18" max="16384" width="8.7265625" style="26"/>
  </cols>
  <sheetData>
    <row r="1" spans="1:14" ht="13" x14ac:dyDescent="0.3">
      <c r="A1" s="25" t="s">
        <v>35</v>
      </c>
    </row>
    <row r="3" spans="1:14" ht="13" x14ac:dyDescent="0.3">
      <c r="B3" s="27" t="s">
        <v>36</v>
      </c>
      <c r="L3" s="29"/>
    </row>
    <row r="4" spans="1:14" ht="13" x14ac:dyDescent="0.3">
      <c r="B4" s="28"/>
      <c r="F4" s="29" t="s">
        <v>37</v>
      </c>
      <c r="G4" s="29"/>
      <c r="H4" s="29" t="s">
        <v>38</v>
      </c>
      <c r="L4" s="29"/>
      <c r="N4" s="29"/>
    </row>
    <row r="5" spans="1:14" ht="13" x14ac:dyDescent="0.3">
      <c r="A5" s="30" t="s">
        <v>39</v>
      </c>
      <c r="B5" s="31"/>
      <c r="C5" s="32" t="s">
        <v>40</v>
      </c>
      <c r="F5" s="33" t="s">
        <v>41</v>
      </c>
      <c r="G5" s="33" t="s">
        <v>42</v>
      </c>
      <c r="H5" s="33" t="s">
        <v>43</v>
      </c>
      <c r="J5" s="33" t="s">
        <v>32</v>
      </c>
      <c r="L5" s="33"/>
      <c r="M5" s="33"/>
      <c r="N5" s="33"/>
    </row>
    <row r="6" spans="1:14" ht="13" x14ac:dyDescent="0.3">
      <c r="A6" s="29">
        <v>1</v>
      </c>
      <c r="C6" s="34" t="s">
        <v>44</v>
      </c>
      <c r="F6" s="26" t="s">
        <v>45</v>
      </c>
      <c r="H6" s="34" t="s">
        <v>290</v>
      </c>
      <c r="J6" s="35">
        <v>10990492369.622263</v>
      </c>
      <c r="L6" s="35"/>
      <c r="M6" s="35"/>
      <c r="N6" s="35"/>
    </row>
    <row r="7" spans="1:14" ht="13" x14ac:dyDescent="0.3">
      <c r="A7" s="29">
        <f>A6+1</f>
        <v>2</v>
      </c>
      <c r="C7" s="34" t="s">
        <v>46</v>
      </c>
      <c r="F7" s="26" t="s">
        <v>47</v>
      </c>
      <c r="H7" s="34" t="s">
        <v>291</v>
      </c>
      <c r="J7" s="35">
        <v>366108685.4969182</v>
      </c>
      <c r="L7" s="35"/>
      <c r="M7" s="35"/>
      <c r="N7" s="35"/>
    </row>
    <row r="8" spans="1:14" ht="13" x14ac:dyDescent="0.3">
      <c r="A8" s="29">
        <f>A7+1</f>
        <v>3</v>
      </c>
      <c r="C8" s="34" t="s">
        <v>48</v>
      </c>
      <c r="F8" s="26" t="s">
        <v>47</v>
      </c>
      <c r="H8" s="26" t="s">
        <v>292</v>
      </c>
      <c r="J8" s="35">
        <v>9132042.8139648717</v>
      </c>
      <c r="L8" s="35"/>
      <c r="M8" s="35"/>
      <c r="N8" s="35"/>
    </row>
    <row r="9" spans="1:14" ht="13" x14ac:dyDescent="0.3">
      <c r="A9" s="29">
        <f>A8+1</f>
        <v>4</v>
      </c>
      <c r="C9" s="34" t="s">
        <v>49</v>
      </c>
      <c r="F9" s="26" t="s">
        <v>47</v>
      </c>
      <c r="H9" s="26" t="s">
        <v>293</v>
      </c>
      <c r="J9" s="35">
        <v>0</v>
      </c>
      <c r="L9" s="35"/>
      <c r="M9" s="35"/>
      <c r="N9" s="35"/>
    </row>
    <row r="10" spans="1:14" ht="13" x14ac:dyDescent="0.3">
      <c r="A10" s="29"/>
      <c r="C10" s="34"/>
      <c r="J10" s="35"/>
      <c r="L10" s="35"/>
      <c r="M10" s="35"/>
      <c r="N10" s="35"/>
    </row>
    <row r="11" spans="1:14" ht="13" x14ac:dyDescent="0.3">
      <c r="A11" s="29"/>
      <c r="C11" s="36" t="s">
        <v>50</v>
      </c>
      <c r="J11" s="35"/>
      <c r="L11" s="35"/>
      <c r="M11" s="35"/>
      <c r="N11" s="35"/>
    </row>
    <row r="12" spans="1:14" ht="13" x14ac:dyDescent="0.3">
      <c r="A12" s="29">
        <f>A9+1</f>
        <v>5</v>
      </c>
      <c r="C12" s="31" t="s">
        <v>51</v>
      </c>
      <c r="F12" s="26" t="s">
        <v>45</v>
      </c>
      <c r="H12" s="34" t="s">
        <v>294</v>
      </c>
      <c r="J12" s="35">
        <v>28944243.264841855</v>
      </c>
      <c r="L12" s="35"/>
      <c r="M12" s="35"/>
      <c r="N12" s="35"/>
    </row>
    <row r="13" spans="1:14" ht="13" x14ac:dyDescent="0.3">
      <c r="A13" s="29">
        <f>A12+1</f>
        <v>6</v>
      </c>
      <c r="C13" s="31" t="s">
        <v>52</v>
      </c>
      <c r="F13" s="26" t="s">
        <v>45</v>
      </c>
      <c r="H13" s="34" t="s">
        <v>295</v>
      </c>
      <c r="J13" s="35">
        <v>10073770.552641224</v>
      </c>
      <c r="L13" s="35"/>
      <c r="M13" s="35"/>
      <c r="N13" s="35"/>
    </row>
    <row r="14" spans="1:14" ht="13" x14ac:dyDescent="0.3">
      <c r="A14" s="29">
        <f>A13+1</f>
        <v>7</v>
      </c>
      <c r="C14" s="31" t="s">
        <v>53</v>
      </c>
      <c r="F14" s="26" t="s">
        <v>144</v>
      </c>
      <c r="H14" s="26" t="s">
        <v>296</v>
      </c>
      <c r="J14" s="40">
        <v>25717913.472511321</v>
      </c>
      <c r="L14" s="40"/>
      <c r="M14" s="35"/>
      <c r="N14" s="35"/>
    </row>
    <row r="15" spans="1:14" ht="13" x14ac:dyDescent="0.3">
      <c r="A15" s="29">
        <f>A14+1</f>
        <v>8</v>
      </c>
      <c r="C15" s="31" t="s">
        <v>54</v>
      </c>
      <c r="H15" s="26" t="str">
        <f>"Line "&amp;A12&amp;" + Line "&amp;A13&amp;" + Line "&amp;A14&amp;""</f>
        <v>Line 5 + Line 6 + Line 7</v>
      </c>
      <c r="J15" s="35">
        <f>SUM(J12:J14)</f>
        <v>64735927.289994404</v>
      </c>
      <c r="L15" s="35"/>
      <c r="M15" s="35"/>
      <c r="N15" s="35"/>
    </row>
    <row r="16" spans="1:14" ht="13" x14ac:dyDescent="0.3">
      <c r="A16" s="29"/>
      <c r="C16" s="31"/>
      <c r="J16" s="35"/>
      <c r="L16" s="35"/>
      <c r="M16" s="35"/>
      <c r="N16" s="35"/>
    </row>
    <row r="17" spans="1:14" ht="13" x14ac:dyDescent="0.3">
      <c r="A17" s="29"/>
      <c r="C17" s="38" t="s">
        <v>55</v>
      </c>
      <c r="J17" s="35"/>
      <c r="L17" s="35"/>
      <c r="M17" s="35"/>
      <c r="N17" s="35"/>
    </row>
    <row r="18" spans="1:14" ht="13" x14ac:dyDescent="0.3">
      <c r="A18" s="29">
        <f>A15+1</f>
        <v>9</v>
      </c>
      <c r="C18" s="31" t="s">
        <v>56</v>
      </c>
      <c r="F18" s="26" t="s">
        <v>45</v>
      </c>
      <c r="G18" s="26" t="s">
        <v>57</v>
      </c>
      <c r="H18" s="34" t="s">
        <v>312</v>
      </c>
      <c r="J18" s="35">
        <v>-2542373548.8070903</v>
      </c>
      <c r="L18" s="35"/>
      <c r="M18" s="35"/>
      <c r="N18" s="35"/>
    </row>
    <row r="19" spans="1:14" ht="13" x14ac:dyDescent="0.3">
      <c r="A19" s="29">
        <f>A18+1</f>
        <v>10</v>
      </c>
      <c r="C19" s="31" t="s">
        <v>58</v>
      </c>
      <c r="F19" s="26" t="s">
        <v>47</v>
      </c>
      <c r="G19" s="26" t="s">
        <v>57</v>
      </c>
      <c r="H19" s="34" t="s">
        <v>313</v>
      </c>
      <c r="J19" s="35">
        <v>0</v>
      </c>
      <c r="L19" s="35"/>
      <c r="M19" s="35"/>
      <c r="N19" s="35"/>
    </row>
    <row r="20" spans="1:14" ht="13" x14ac:dyDescent="0.3">
      <c r="A20" s="29">
        <f>A19+1</f>
        <v>11</v>
      </c>
      <c r="C20" s="31" t="s">
        <v>59</v>
      </c>
      <c r="D20" s="39"/>
      <c r="F20" s="26" t="s">
        <v>47</v>
      </c>
      <c r="G20" s="26" t="s">
        <v>57</v>
      </c>
      <c r="H20" s="34" t="s">
        <v>314</v>
      </c>
      <c r="J20" s="40">
        <v>-137179639.85967994</v>
      </c>
      <c r="L20" s="35"/>
      <c r="M20" s="35"/>
      <c r="N20" s="35"/>
    </row>
    <row r="21" spans="1:14" ht="13" x14ac:dyDescent="0.3">
      <c r="A21" s="29">
        <f>A20+1</f>
        <v>12</v>
      </c>
      <c r="C21" s="41" t="s">
        <v>60</v>
      </c>
      <c r="D21" s="39"/>
      <c r="H21" s="26" t="str">
        <f>"Line "&amp;A18&amp;" + Line "&amp;A19&amp;" + Line "&amp;A20&amp;""</f>
        <v>Line 9 + Line 10 + Line 11</v>
      </c>
      <c r="J21" s="35">
        <f>SUM(J18:J20)</f>
        <v>-2679553188.66677</v>
      </c>
      <c r="L21" s="35"/>
      <c r="M21" s="35"/>
      <c r="N21" s="35"/>
    </row>
    <row r="22" spans="1:14" ht="13" x14ac:dyDescent="0.3">
      <c r="A22" s="29"/>
      <c r="J22" s="35"/>
      <c r="L22" s="35"/>
      <c r="M22" s="35"/>
      <c r="N22" s="35"/>
    </row>
    <row r="23" spans="1:14" ht="13" x14ac:dyDescent="0.3">
      <c r="A23" s="29">
        <f>A21+1</f>
        <v>13</v>
      </c>
      <c r="C23" s="34" t="s">
        <v>61</v>
      </c>
      <c r="F23" s="34" t="s">
        <v>47</v>
      </c>
      <c r="H23" s="34" t="s">
        <v>315</v>
      </c>
      <c r="J23" s="35">
        <v>-1471828067.7745776</v>
      </c>
      <c r="L23" s="35"/>
      <c r="M23" s="35"/>
      <c r="N23" s="35"/>
    </row>
    <row r="24" spans="1:14" ht="13" x14ac:dyDescent="0.3">
      <c r="A24" s="29">
        <f>A23+1</f>
        <v>14</v>
      </c>
      <c r="C24" s="34" t="s">
        <v>62</v>
      </c>
      <c r="F24" s="26" t="s">
        <v>45</v>
      </c>
      <c r="H24" s="34" t="s">
        <v>323</v>
      </c>
      <c r="J24" s="35">
        <v>296319924.04384613</v>
      </c>
      <c r="L24" s="35"/>
      <c r="M24" s="35"/>
      <c r="N24" s="35"/>
    </row>
    <row r="25" spans="1:14" ht="13" x14ac:dyDescent="0.3">
      <c r="A25" s="29">
        <f>A24+1</f>
        <v>15</v>
      </c>
      <c r="C25" s="34" t="s">
        <v>63</v>
      </c>
      <c r="F25" s="26" t="s">
        <v>47</v>
      </c>
      <c r="G25" s="26" t="s">
        <v>57</v>
      </c>
      <c r="H25" s="34" t="s">
        <v>317</v>
      </c>
      <c r="J25" s="35">
        <v>-39117001.942732081</v>
      </c>
      <c r="L25" s="35"/>
      <c r="M25" s="35"/>
      <c r="N25" s="35"/>
    </row>
    <row r="26" spans="1:14" ht="13" x14ac:dyDescent="0.3">
      <c r="A26" s="29">
        <f t="shared" ref="A26:A27" si="0">A25+1</f>
        <v>16</v>
      </c>
      <c r="C26" s="34" t="s">
        <v>64</v>
      </c>
      <c r="H26" s="26" t="s">
        <v>318</v>
      </c>
      <c r="J26" s="37">
        <v>-60253171.035931103</v>
      </c>
      <c r="L26" s="35"/>
      <c r="M26" s="35"/>
      <c r="N26" s="35"/>
    </row>
    <row r="27" spans="1:14" ht="13" x14ac:dyDescent="0.3">
      <c r="A27" s="29">
        <f t="shared" si="0"/>
        <v>17</v>
      </c>
      <c r="C27" s="34" t="s">
        <v>65</v>
      </c>
      <c r="F27" s="26" t="s">
        <v>47</v>
      </c>
      <c r="H27" s="34" t="s">
        <v>319</v>
      </c>
      <c r="J27" s="35">
        <v>0</v>
      </c>
      <c r="L27" s="35"/>
      <c r="M27" s="35"/>
      <c r="N27" s="35"/>
    </row>
    <row r="28" spans="1:14" ht="13" x14ac:dyDescent="0.3">
      <c r="A28" s="29"/>
      <c r="C28" s="34"/>
      <c r="L28" s="35"/>
      <c r="M28" s="35"/>
      <c r="N28" s="35"/>
    </row>
    <row r="29" spans="1:14" ht="13" x14ac:dyDescent="0.3">
      <c r="A29" s="29">
        <f>A27+1</f>
        <v>18</v>
      </c>
      <c r="C29" s="26" t="s">
        <v>66</v>
      </c>
      <c r="H29" s="26" t="str">
        <f>"L"&amp;A6&amp;"+L"&amp;A7&amp;"+L"&amp;A8&amp;"+L"&amp;A9&amp;"+L"&amp;A15&amp;"+L"&amp;A21&amp;"+"</f>
        <v>L1+L2+L3+L4+L8+L12+</v>
      </c>
      <c r="J29" s="37">
        <f>J6+ J7+J8+J9+J15+J21+J23+J24+J25+J26+J27</f>
        <v>7476037519.8469753</v>
      </c>
      <c r="L29" s="35"/>
      <c r="M29" s="35"/>
      <c r="N29" s="35"/>
    </row>
    <row r="30" spans="1:14" ht="13" x14ac:dyDescent="0.3">
      <c r="A30" s="29"/>
      <c r="H30" s="26" t="str">
        <f>"L"&amp;A23&amp;"+L"&amp;A24&amp;"+L"&amp;A25&amp;"+L"&amp;A26&amp;"+L"&amp;A27&amp;""</f>
        <v>L13+L14+L15+L16+L17</v>
      </c>
      <c r="J30" s="35"/>
      <c r="L30" s="35"/>
      <c r="M30" s="35"/>
      <c r="N30" s="35"/>
    </row>
    <row r="31" spans="1:14" ht="13" x14ac:dyDescent="0.3">
      <c r="A31" s="29"/>
      <c r="B31" s="25" t="s">
        <v>67</v>
      </c>
      <c r="J31" s="35"/>
      <c r="L31" s="35"/>
      <c r="M31" s="35"/>
      <c r="N31" s="35"/>
    </row>
    <row r="32" spans="1:14" ht="13" x14ac:dyDescent="0.3">
      <c r="A32" s="30" t="s">
        <v>39</v>
      </c>
      <c r="C32" s="25"/>
      <c r="J32" s="35"/>
      <c r="L32" s="35"/>
      <c r="M32" s="35"/>
      <c r="N32" s="35"/>
    </row>
    <row r="33" spans="1:17" ht="13" x14ac:dyDescent="0.3">
      <c r="A33" s="29">
        <f>A29+1</f>
        <v>19</v>
      </c>
      <c r="C33" s="26" t="s">
        <v>68</v>
      </c>
      <c r="G33" s="26" t="s">
        <v>69</v>
      </c>
      <c r="H33" s="26" t="str">
        <f>"Instruction 1, Line "&amp;B100&amp;""</f>
        <v>Instruction 1, Line j</v>
      </c>
      <c r="J33" s="42">
        <f>E100</f>
        <v>7.1706275961064034E-2</v>
      </c>
      <c r="L33" s="42"/>
      <c r="M33" s="35"/>
      <c r="N33" s="42"/>
    </row>
    <row r="34" spans="1:17" ht="13" x14ac:dyDescent="0.3">
      <c r="A34" s="29">
        <f>A33+1</f>
        <v>20</v>
      </c>
      <c r="C34" s="26" t="s">
        <v>70</v>
      </c>
      <c r="H34" s="26" t="str">
        <f>"Line "&amp;A29&amp;" * Line "&amp;A33&amp;""</f>
        <v>Line 18 * Line 19</v>
      </c>
      <c r="J34" s="37">
        <f>J29*J33</f>
        <v>536078809.49341595</v>
      </c>
      <c r="L34" s="35"/>
      <c r="M34" s="35"/>
      <c r="N34" s="35"/>
    </row>
    <row r="35" spans="1:17" ht="13" x14ac:dyDescent="0.3">
      <c r="A35" s="29"/>
      <c r="B35" s="31"/>
      <c r="L35" s="35"/>
      <c r="M35" s="35"/>
      <c r="N35" s="35"/>
    </row>
    <row r="36" spans="1:17" ht="13" x14ac:dyDescent="0.3">
      <c r="A36" s="29"/>
      <c r="B36" s="25" t="s">
        <v>71</v>
      </c>
      <c r="L36" s="35"/>
      <c r="M36" s="35"/>
      <c r="N36" s="35"/>
    </row>
    <row r="37" spans="1:17" ht="13" x14ac:dyDescent="0.3">
      <c r="A37" s="29"/>
      <c r="B37" s="31"/>
      <c r="L37" s="35"/>
      <c r="M37" s="35"/>
      <c r="N37" s="35"/>
    </row>
    <row r="38" spans="1:17" ht="13" x14ac:dyDescent="0.3">
      <c r="A38" s="29">
        <f>A34+1</f>
        <v>21</v>
      </c>
      <c r="C38" s="26" t="s">
        <v>72</v>
      </c>
      <c r="J38" s="37">
        <f>(((J29*J42)+J46)*(J43/(1-J43)))+J44/(1-J43)</f>
        <v>152317352.70607588</v>
      </c>
      <c r="L38" s="35"/>
      <c r="M38" s="35"/>
      <c r="N38" s="35"/>
    </row>
    <row r="39" spans="1:17" ht="13" x14ac:dyDescent="0.3">
      <c r="A39" s="29"/>
      <c r="L39" s="35"/>
      <c r="M39" s="35"/>
      <c r="N39" s="35"/>
    </row>
    <row r="40" spans="1:17" ht="13" x14ac:dyDescent="0.3">
      <c r="A40" s="29"/>
      <c r="D40" s="26" t="s">
        <v>73</v>
      </c>
      <c r="L40" s="35"/>
      <c r="M40" s="35"/>
      <c r="N40" s="35"/>
    </row>
    <row r="41" spans="1:17" ht="13" x14ac:dyDescent="0.3">
      <c r="A41" s="29">
        <f>A38+1</f>
        <v>22</v>
      </c>
      <c r="D41" s="31" t="s">
        <v>74</v>
      </c>
      <c r="H41" s="26" t="str">
        <f>"Line "&amp;A29&amp;""</f>
        <v>Line 18</v>
      </c>
      <c r="J41" s="37">
        <f>J29</f>
        <v>7476037519.8469753</v>
      </c>
      <c r="L41" s="35"/>
      <c r="M41" s="35"/>
      <c r="N41" s="35"/>
    </row>
    <row r="42" spans="1:17" ht="13" x14ac:dyDescent="0.3">
      <c r="A42" s="29">
        <f>A41+1</f>
        <v>23</v>
      </c>
      <c r="D42" s="31" t="s">
        <v>75</v>
      </c>
      <c r="G42" s="26" t="s">
        <v>76</v>
      </c>
      <c r="H42" s="26" t="str">
        <f>"Instruction 1, Line "&amp;B105&amp;""</f>
        <v>Instruction 1, Line k</v>
      </c>
      <c r="J42" s="42">
        <f>E105</f>
        <v>5.1610574592930752E-2</v>
      </c>
      <c r="L42" s="42"/>
      <c r="M42" s="35"/>
      <c r="N42" s="42"/>
    </row>
    <row r="43" spans="1:17" ht="13" x14ac:dyDescent="0.3">
      <c r="A43" s="29">
        <f>A42+1</f>
        <v>24</v>
      </c>
      <c r="D43" s="31" t="s">
        <v>77</v>
      </c>
      <c r="H43" s="26" t="s">
        <v>297</v>
      </c>
      <c r="J43" s="42">
        <v>0.27983599999999997</v>
      </c>
      <c r="L43" s="42"/>
      <c r="M43" s="35"/>
      <c r="N43" s="42"/>
    </row>
    <row r="44" spans="1:17" ht="13" x14ac:dyDescent="0.3">
      <c r="A44" s="29">
        <f>A43+1</f>
        <v>25</v>
      </c>
      <c r="D44" s="31" t="s">
        <v>78</v>
      </c>
      <c r="H44" s="26" t="s">
        <v>255</v>
      </c>
      <c r="J44" s="35">
        <v>282670</v>
      </c>
      <c r="L44" s="35"/>
      <c r="M44" s="35"/>
      <c r="N44" s="35"/>
    </row>
    <row r="45" spans="1:17" ht="13" x14ac:dyDescent="0.3">
      <c r="A45" s="29" t="s">
        <v>256</v>
      </c>
      <c r="B45" s="132"/>
      <c r="C45" s="132"/>
      <c r="D45" s="31" t="s">
        <v>257</v>
      </c>
      <c r="G45" s="26" t="s">
        <v>258</v>
      </c>
      <c r="H45" s="54" t="s">
        <v>259</v>
      </c>
      <c r="I45" s="132"/>
      <c r="J45" s="133">
        <v>2606000</v>
      </c>
      <c r="M45" s="35"/>
      <c r="N45" s="35"/>
    </row>
    <row r="46" spans="1:17" ht="13" x14ac:dyDescent="0.3">
      <c r="A46" s="29">
        <f>A44+1</f>
        <v>26</v>
      </c>
      <c r="D46" s="31" t="s">
        <v>79</v>
      </c>
      <c r="H46" s="26" t="s">
        <v>299</v>
      </c>
      <c r="J46" s="35">
        <v>5139283</v>
      </c>
      <c r="M46" s="35"/>
      <c r="N46" s="35"/>
    </row>
    <row r="47" spans="1:17" ht="13" x14ac:dyDescent="0.3">
      <c r="A47" s="29"/>
      <c r="B47" s="31"/>
      <c r="M47" s="35"/>
      <c r="N47" s="29"/>
      <c r="O47" s="29"/>
    </row>
    <row r="48" spans="1:17" ht="13" x14ac:dyDescent="0.3">
      <c r="A48" s="29"/>
      <c r="B48" s="25" t="s">
        <v>80</v>
      </c>
      <c r="L48" s="35"/>
      <c r="M48" s="35"/>
      <c r="N48" s="64"/>
      <c r="O48" s="64"/>
      <c r="Q48" s="32"/>
    </row>
    <row r="49" spans="1:15" ht="13" x14ac:dyDescent="0.3">
      <c r="A49" s="29">
        <f>A46+1</f>
        <v>27</v>
      </c>
      <c r="B49" s="31"/>
      <c r="C49" s="26" t="s">
        <v>81</v>
      </c>
      <c r="H49" s="26" t="s">
        <v>300</v>
      </c>
      <c r="J49" s="35">
        <v>105996728.55320503</v>
      </c>
      <c r="M49" s="35"/>
      <c r="N49" s="35"/>
      <c r="O49" s="35"/>
    </row>
    <row r="50" spans="1:15" ht="13" x14ac:dyDescent="0.3">
      <c r="A50" s="29">
        <f t="shared" ref="A50:A60" si="1">A49+1</f>
        <v>28</v>
      </c>
      <c r="B50" s="31"/>
      <c r="C50" s="26" t="s">
        <v>82</v>
      </c>
      <c r="H50" s="26" t="s">
        <v>301</v>
      </c>
      <c r="J50" s="35">
        <v>99746579.226885542</v>
      </c>
      <c r="M50" s="35"/>
      <c r="N50" s="35"/>
      <c r="O50" s="35"/>
    </row>
    <row r="51" spans="1:15" ht="13" x14ac:dyDescent="0.3">
      <c r="A51" s="29">
        <f>A50+1</f>
        <v>29</v>
      </c>
      <c r="B51" s="31"/>
      <c r="C51" s="26" t="s">
        <v>83</v>
      </c>
      <c r="H51" s="26" t="s">
        <v>302</v>
      </c>
      <c r="J51" s="35">
        <v>4204158.4508966263</v>
      </c>
      <c r="L51" s="35"/>
      <c r="M51" s="35"/>
      <c r="N51" s="35"/>
      <c r="O51" s="35"/>
    </row>
    <row r="52" spans="1:15" ht="13" x14ac:dyDescent="0.3">
      <c r="A52" s="29">
        <f t="shared" si="1"/>
        <v>30</v>
      </c>
      <c r="B52" s="31"/>
      <c r="C52" s="26" t="s">
        <v>84</v>
      </c>
      <c r="H52" s="26" t="s">
        <v>303</v>
      </c>
      <c r="J52" s="35">
        <v>322943232.29123127</v>
      </c>
      <c r="L52" s="35"/>
      <c r="M52" s="35"/>
      <c r="N52" s="35"/>
      <c r="O52" s="35"/>
    </row>
    <row r="53" spans="1:15" ht="13" x14ac:dyDescent="0.3">
      <c r="A53" s="29">
        <f t="shared" si="1"/>
        <v>31</v>
      </c>
      <c r="B53" s="31"/>
      <c r="C53" s="26" t="s">
        <v>85</v>
      </c>
      <c r="H53" s="26" t="s">
        <v>304</v>
      </c>
      <c r="J53" s="35">
        <v>0</v>
      </c>
      <c r="L53" s="35"/>
      <c r="M53" s="35"/>
      <c r="N53" s="35"/>
      <c r="O53" s="35"/>
    </row>
    <row r="54" spans="1:15" ht="13" x14ac:dyDescent="0.3">
      <c r="A54" s="29">
        <f t="shared" si="1"/>
        <v>32</v>
      </c>
      <c r="B54" s="31"/>
      <c r="C54" s="26" t="s">
        <v>86</v>
      </c>
      <c r="H54" s="26" t="s">
        <v>305</v>
      </c>
      <c r="J54" s="35">
        <v>91431839.489027277</v>
      </c>
      <c r="L54" s="35"/>
      <c r="M54" s="35"/>
      <c r="N54" s="35"/>
      <c r="O54" s="35"/>
    </row>
    <row r="55" spans="1:15" ht="13" x14ac:dyDescent="0.3">
      <c r="A55" s="29">
        <f t="shared" si="1"/>
        <v>33</v>
      </c>
      <c r="B55" s="31"/>
      <c r="C55" s="26" t="s">
        <v>87</v>
      </c>
      <c r="H55" s="26" t="s">
        <v>306</v>
      </c>
      <c r="J55" s="35">
        <v>-58664880.791078113</v>
      </c>
      <c r="L55" s="35"/>
      <c r="M55" s="35"/>
      <c r="N55" s="35"/>
      <c r="O55" s="35"/>
    </row>
    <row r="56" spans="1:15" ht="13" x14ac:dyDescent="0.3">
      <c r="A56" s="29">
        <f t="shared" si="1"/>
        <v>34</v>
      </c>
      <c r="B56" s="31"/>
      <c r="C56" s="26" t="s">
        <v>88</v>
      </c>
      <c r="H56" s="26" t="str">
        <f>"Line "&amp;A34&amp;""</f>
        <v>Line 20</v>
      </c>
      <c r="J56" s="37">
        <f>J34</f>
        <v>536078809.49341595</v>
      </c>
      <c r="L56" s="35"/>
      <c r="M56" s="35"/>
      <c r="N56" s="35"/>
      <c r="O56" s="35"/>
    </row>
    <row r="57" spans="1:15" ht="13" x14ac:dyDescent="0.3">
      <c r="A57" s="29">
        <f t="shared" si="1"/>
        <v>35</v>
      </c>
      <c r="B57" s="31"/>
      <c r="C57" s="26" t="s">
        <v>89</v>
      </c>
      <c r="H57" s="26" t="str">
        <f>"Line "&amp;A38&amp;""</f>
        <v>Line 21</v>
      </c>
      <c r="J57" s="37">
        <f>J38</f>
        <v>152317352.70607588</v>
      </c>
      <c r="L57" s="35"/>
      <c r="M57" s="35"/>
      <c r="N57" s="35"/>
      <c r="O57" s="35"/>
    </row>
    <row r="58" spans="1:15" ht="13" x14ac:dyDescent="0.3">
      <c r="A58" s="29">
        <f t="shared" si="1"/>
        <v>36</v>
      </c>
      <c r="B58" s="31"/>
      <c r="C58" s="26" t="s">
        <v>90</v>
      </c>
      <c r="H58" s="26" t="s">
        <v>307</v>
      </c>
      <c r="J58" s="35">
        <v>0</v>
      </c>
      <c r="L58" s="35"/>
      <c r="M58" s="35"/>
      <c r="N58" s="35"/>
      <c r="O58" s="35"/>
    </row>
    <row r="59" spans="1:15" ht="13" x14ac:dyDescent="0.3">
      <c r="A59" s="29">
        <f t="shared" si="1"/>
        <v>37</v>
      </c>
      <c r="B59" s="31"/>
      <c r="C59" s="43" t="s">
        <v>91</v>
      </c>
      <c r="D59" s="43"/>
      <c r="H59" s="26" t="s">
        <v>308</v>
      </c>
      <c r="J59" s="40">
        <v>0</v>
      </c>
      <c r="L59" s="35"/>
      <c r="M59" s="35"/>
      <c r="N59" s="35"/>
      <c r="O59" s="35"/>
    </row>
    <row r="60" spans="1:15" ht="13" x14ac:dyDescent="0.3">
      <c r="A60" s="29">
        <f t="shared" si="1"/>
        <v>38</v>
      </c>
      <c r="B60" s="31"/>
      <c r="C60" s="26" t="s">
        <v>92</v>
      </c>
      <c r="H60" s="26" t="str">
        <f>"Sum Line "&amp;A49&amp;" to Line "&amp;A59&amp;""</f>
        <v>Sum Line 27 to Line 37</v>
      </c>
      <c r="J60" s="37">
        <f>SUM(J49:J59)</f>
        <v>1254053819.4196594</v>
      </c>
      <c r="L60" s="35"/>
      <c r="M60" s="35"/>
      <c r="N60" s="35"/>
      <c r="O60" s="35"/>
    </row>
    <row r="61" spans="1:15" ht="13" x14ac:dyDescent="0.3">
      <c r="A61" s="29"/>
      <c r="B61" s="31"/>
      <c r="J61" s="35"/>
      <c r="L61" s="35"/>
      <c r="M61" s="35"/>
      <c r="N61" s="35"/>
      <c r="O61" s="35"/>
    </row>
    <row r="62" spans="1:15" ht="12.75" customHeight="1" x14ac:dyDescent="0.3">
      <c r="A62" s="29">
        <f>A60+1</f>
        <v>39</v>
      </c>
      <c r="B62" s="31"/>
      <c r="C62" s="26" t="s">
        <v>93</v>
      </c>
      <c r="H62" s="26" t="s">
        <v>320</v>
      </c>
      <c r="J62" s="35">
        <v>23620313.715315629</v>
      </c>
      <c r="L62" s="35"/>
      <c r="M62" s="35"/>
      <c r="N62" s="35"/>
      <c r="O62" s="35"/>
    </row>
    <row r="63" spans="1:15" ht="12.75" customHeight="1" x14ac:dyDescent="0.3">
      <c r="A63" s="29" t="s">
        <v>148</v>
      </c>
      <c r="B63" s="31"/>
      <c r="C63" s="26" t="s">
        <v>149</v>
      </c>
      <c r="H63" s="26" t="s">
        <v>150</v>
      </c>
      <c r="J63" s="35">
        <f>-J62</f>
        <v>-23620313.715315629</v>
      </c>
      <c r="L63" s="35"/>
      <c r="M63" s="35"/>
      <c r="N63" s="35"/>
      <c r="O63" s="35"/>
    </row>
    <row r="64" spans="1:15" ht="13" x14ac:dyDescent="0.3">
      <c r="A64" s="29"/>
      <c r="B64" s="31"/>
      <c r="J64" s="35"/>
      <c r="L64" s="35"/>
      <c r="M64" s="35"/>
      <c r="N64" s="35"/>
      <c r="O64" s="35"/>
    </row>
    <row r="65" spans="1:19" ht="13" x14ac:dyDescent="0.3">
      <c r="A65" s="29">
        <f>A62+1</f>
        <v>40</v>
      </c>
      <c r="B65" s="31"/>
      <c r="C65" s="26" t="s">
        <v>94</v>
      </c>
      <c r="H65" s="26" t="str">
        <f>"Sum of Lines "&amp;A60&amp;" to "&amp;A63&amp;""</f>
        <v>Sum of Lines 38 to 39a</v>
      </c>
      <c r="J65" s="37">
        <f>J60+J62+J63</f>
        <v>1254053819.4196594</v>
      </c>
      <c r="L65" s="35"/>
      <c r="M65" s="35"/>
      <c r="N65" s="35"/>
      <c r="O65" s="35"/>
    </row>
    <row r="66" spans="1:19" ht="13" x14ac:dyDescent="0.3">
      <c r="A66" s="29"/>
      <c r="B66" s="31"/>
      <c r="J66" s="35"/>
      <c r="M66" s="35"/>
    </row>
    <row r="67" spans="1:19" ht="13" x14ac:dyDescent="0.3">
      <c r="A67" s="29"/>
      <c r="B67" s="27" t="s">
        <v>95</v>
      </c>
      <c r="J67" s="35"/>
      <c r="N67" s="29"/>
      <c r="O67" s="29"/>
    </row>
    <row r="68" spans="1:19" ht="13.5" thickBot="1" x14ac:dyDescent="0.35">
      <c r="A68" s="30" t="s">
        <v>39</v>
      </c>
      <c r="B68" s="34"/>
      <c r="G68" s="32" t="s">
        <v>96</v>
      </c>
      <c r="J68" s="29"/>
      <c r="N68" s="64"/>
      <c r="O68" s="64"/>
      <c r="Q68" s="32"/>
    </row>
    <row r="69" spans="1:19" ht="13" x14ac:dyDescent="0.3">
      <c r="A69" s="29">
        <f>A65+1</f>
        <v>41</v>
      </c>
      <c r="B69" s="34"/>
      <c r="D69" s="44" t="s">
        <v>97</v>
      </c>
      <c r="E69" s="35">
        <f>J65</f>
        <v>1254053819.4196594</v>
      </c>
      <c r="G69" s="26" t="str">
        <f>"Line "&amp;A65&amp;""</f>
        <v>Line 40</v>
      </c>
      <c r="J69" s="45" t="s">
        <v>98</v>
      </c>
      <c r="K69" s="35"/>
      <c r="L69" s="35"/>
    </row>
    <row r="70" spans="1:19" ht="13" x14ac:dyDescent="0.3">
      <c r="A70" s="29">
        <f>A69+1</f>
        <v>42</v>
      </c>
      <c r="B70" s="34"/>
      <c r="D70" s="44" t="s">
        <v>99</v>
      </c>
      <c r="E70" s="46">
        <v>9.3645816374923023E-3</v>
      </c>
      <c r="G70" s="26" t="s">
        <v>321</v>
      </c>
      <c r="J70" s="47" t="s">
        <v>260</v>
      </c>
      <c r="K70" s="42"/>
      <c r="L70" s="42"/>
    </row>
    <row r="71" spans="1:19" ht="13" x14ac:dyDescent="0.3">
      <c r="A71" s="29">
        <f>A70+1</f>
        <v>43</v>
      </c>
      <c r="B71" s="34"/>
      <c r="D71" s="44" t="s">
        <v>100</v>
      </c>
      <c r="E71" s="35">
        <f>E69*E70</f>
        <v>11743689.36976443</v>
      </c>
      <c r="G71" s="26" t="str">
        <f>"Line "&amp;A69&amp;" * Line "&amp;A70&amp;""</f>
        <v>Line 41 * Line 42</v>
      </c>
      <c r="J71" s="48">
        <f>E75</f>
        <v>1263900318.0447049</v>
      </c>
      <c r="K71" s="35"/>
      <c r="L71" s="35"/>
    </row>
    <row r="72" spans="1:19" ht="23.15" customHeight="1" x14ac:dyDescent="0.3">
      <c r="A72" s="29">
        <f>A71+1</f>
        <v>44</v>
      </c>
      <c r="B72" s="34"/>
      <c r="D72" s="44" t="s">
        <v>101</v>
      </c>
      <c r="E72" s="121">
        <v>7.6558190193085941E-3</v>
      </c>
      <c r="G72" s="26" t="s">
        <v>321</v>
      </c>
      <c r="J72" s="49">
        <v>1263893978.7323678</v>
      </c>
      <c r="K72" s="223" t="s">
        <v>289</v>
      </c>
      <c r="L72" s="224"/>
    </row>
    <row r="73" spans="1:19" ht="13.5" thickBot="1" x14ac:dyDescent="0.35">
      <c r="A73" s="29">
        <f>A72+1</f>
        <v>45</v>
      </c>
      <c r="B73" s="34"/>
      <c r="D73" s="44" t="s">
        <v>102</v>
      </c>
      <c r="E73" s="35">
        <f>E69*E72</f>
        <v>9600809.081949614</v>
      </c>
      <c r="G73" s="26" t="str">
        <f>"Line "&amp;A69&amp;" * Line "&amp;A72&amp;""</f>
        <v>Line 41 * Line 44</v>
      </c>
      <c r="J73" s="50">
        <f>J71-J72</f>
        <v>6339.3123371601105</v>
      </c>
      <c r="K73" s="35"/>
      <c r="L73" s="35"/>
    </row>
    <row r="74" spans="1:19" ht="13" x14ac:dyDescent="0.3">
      <c r="A74" s="29" t="s">
        <v>197</v>
      </c>
      <c r="B74" s="34"/>
      <c r="D74" s="44" t="s">
        <v>198</v>
      </c>
      <c r="E74" s="40">
        <v>-11497999.826668495</v>
      </c>
      <c r="G74" s="26" t="s">
        <v>322</v>
      </c>
      <c r="I74" s="151"/>
      <c r="L74" s="35"/>
    </row>
    <row r="75" spans="1:19" ht="13" x14ac:dyDescent="0.3">
      <c r="A75" s="29">
        <f>A73+1</f>
        <v>46</v>
      </c>
      <c r="B75" s="34"/>
      <c r="D75" s="44" t="s">
        <v>103</v>
      </c>
      <c r="E75" s="35">
        <f>E69+E71+E73+E74</f>
        <v>1263900318.0447049</v>
      </c>
      <c r="G75" s="26" t="str">
        <f>"L "&amp;A69&amp;" + L "&amp;A71&amp;" + L "&amp;A73&amp;"+ L "&amp;A74&amp;""</f>
        <v>L 41 + L 43 + L 45+ L 45a</v>
      </c>
      <c r="J75" s="111"/>
      <c r="K75" s="35"/>
      <c r="L75" s="35"/>
    </row>
    <row r="76" spans="1:19" ht="13" x14ac:dyDescent="0.3">
      <c r="B76" s="27" t="s">
        <v>104</v>
      </c>
      <c r="D76" s="44"/>
      <c r="E76" s="35"/>
      <c r="H76" s="51"/>
      <c r="L76" s="35"/>
      <c r="M76" s="111"/>
    </row>
    <row r="77" spans="1:19" ht="40.5" customHeight="1" x14ac:dyDescent="0.3">
      <c r="A77" s="29"/>
      <c r="B77" s="26" t="s">
        <v>145</v>
      </c>
      <c r="C77" s="27"/>
      <c r="D77" s="44"/>
      <c r="E77" s="35"/>
      <c r="K77" s="35">
        <v>6387.3949346542358</v>
      </c>
      <c r="L77" s="187" t="s">
        <v>210</v>
      </c>
      <c r="M77" s="35"/>
    </row>
    <row r="78" spans="1:19" ht="25.5" x14ac:dyDescent="0.3">
      <c r="A78" s="29"/>
      <c r="B78" s="26" t="s">
        <v>146</v>
      </c>
      <c r="C78" s="27"/>
      <c r="D78" s="44"/>
      <c r="E78" s="35"/>
      <c r="K78" s="40">
        <v>-48.082597494125366</v>
      </c>
      <c r="L78" s="193" t="s">
        <v>211</v>
      </c>
      <c r="M78" s="35"/>
      <c r="O78" s="32"/>
      <c r="P78" s="32"/>
      <c r="Q78" s="32"/>
    </row>
    <row r="79" spans="1:19" ht="13" x14ac:dyDescent="0.3">
      <c r="A79" s="29"/>
      <c r="B79" s="34" t="s">
        <v>105</v>
      </c>
      <c r="D79" s="44"/>
      <c r="E79" s="35"/>
      <c r="K79" s="35">
        <f>SUM(K74:K78)</f>
        <v>6339.3123371601105</v>
      </c>
      <c r="L79" s="130" t="s">
        <v>157</v>
      </c>
      <c r="M79" s="36"/>
      <c r="N79" s="36"/>
      <c r="O79" s="36"/>
    </row>
    <row r="80" spans="1:19" ht="13" x14ac:dyDescent="0.3">
      <c r="A80" s="29"/>
      <c r="B80" s="34" t="s">
        <v>106</v>
      </c>
      <c r="D80" s="44"/>
      <c r="E80" s="35"/>
      <c r="L80" s="98"/>
      <c r="O80" s="32"/>
      <c r="Q80" s="32"/>
      <c r="S80" s="32"/>
    </row>
    <row r="81" spans="1:19" ht="13" x14ac:dyDescent="0.3">
      <c r="A81" s="29"/>
      <c r="L81" s="35"/>
      <c r="O81" s="44"/>
      <c r="Q81" s="35"/>
    </row>
    <row r="82" spans="1:19" ht="13" x14ac:dyDescent="0.3">
      <c r="A82" s="29"/>
      <c r="B82" s="26" t="s">
        <v>107</v>
      </c>
      <c r="L82" s="35"/>
      <c r="O82" s="44"/>
      <c r="Q82" s="35"/>
    </row>
    <row r="83" spans="1:19" ht="13" x14ac:dyDescent="0.3">
      <c r="A83" s="29"/>
      <c r="C83" s="26" t="s">
        <v>108</v>
      </c>
      <c r="O83" s="44"/>
      <c r="Q83" s="35"/>
    </row>
    <row r="84" spans="1:19" ht="13" x14ac:dyDescent="0.3">
      <c r="A84" s="29"/>
      <c r="J84" s="29" t="s">
        <v>109</v>
      </c>
      <c r="O84" s="44"/>
      <c r="Q84" s="35"/>
    </row>
    <row r="85" spans="1:19" ht="13" x14ac:dyDescent="0.3">
      <c r="A85" s="29"/>
      <c r="E85" s="33" t="s">
        <v>110</v>
      </c>
      <c r="F85" s="32" t="s">
        <v>96</v>
      </c>
      <c r="G85" s="33" t="s">
        <v>111</v>
      </c>
      <c r="H85" s="33" t="s">
        <v>112</v>
      </c>
      <c r="J85" s="33" t="s">
        <v>113</v>
      </c>
      <c r="O85" s="44"/>
      <c r="Q85" s="35"/>
    </row>
    <row r="86" spans="1:19" ht="13" x14ac:dyDescent="0.3">
      <c r="B86" s="52" t="s">
        <v>114</v>
      </c>
      <c r="C86" s="26" t="s">
        <v>115</v>
      </c>
      <c r="E86" s="104">
        <v>0.10299999999999999</v>
      </c>
      <c r="F86" s="26" t="s">
        <v>118</v>
      </c>
      <c r="G86" s="70">
        <v>44927</v>
      </c>
      <c r="H86" s="70">
        <v>45291</v>
      </c>
      <c r="J86" s="105">
        <v>365</v>
      </c>
      <c r="O86" s="44"/>
      <c r="Q86" s="35"/>
    </row>
    <row r="87" spans="1:19" ht="13" x14ac:dyDescent="0.3">
      <c r="B87" s="52" t="s">
        <v>116</v>
      </c>
      <c r="C87" s="26" t="s">
        <v>117</v>
      </c>
      <c r="E87" s="104"/>
      <c r="F87" s="26" t="s">
        <v>147</v>
      </c>
      <c r="G87" s="70"/>
      <c r="H87" s="70"/>
      <c r="J87" s="105"/>
      <c r="O87" s="44"/>
      <c r="Q87" s="40"/>
    </row>
    <row r="88" spans="1:19" ht="13" x14ac:dyDescent="0.3">
      <c r="B88" s="52" t="s">
        <v>119</v>
      </c>
      <c r="E88" s="55"/>
      <c r="G88" s="56"/>
      <c r="H88" s="56"/>
      <c r="I88" s="44" t="s">
        <v>120</v>
      </c>
      <c r="J88" s="58">
        <f>SUM(J86:J87)</f>
        <v>365</v>
      </c>
      <c r="O88" s="44"/>
      <c r="Q88" s="35"/>
      <c r="S88" s="127"/>
    </row>
    <row r="89" spans="1:19" ht="13" x14ac:dyDescent="0.3">
      <c r="B89" s="52" t="s">
        <v>121</v>
      </c>
      <c r="C89" s="26" t="s">
        <v>122</v>
      </c>
      <c r="E89" s="53">
        <f>((E86*J86) + (E87* J87)) / J88</f>
        <v>0.10299999999999999</v>
      </c>
      <c r="F89" s="26" t="s">
        <v>123</v>
      </c>
    </row>
    <row r="90" spans="1:19" ht="13" x14ac:dyDescent="0.3">
      <c r="A90" s="29"/>
    </row>
    <row r="91" spans="1:19" ht="13" x14ac:dyDescent="0.3">
      <c r="A91" s="29"/>
      <c r="B91" s="26" t="s">
        <v>124</v>
      </c>
    </row>
    <row r="92" spans="1:19" ht="13" x14ac:dyDescent="0.3">
      <c r="A92" s="29"/>
      <c r="E92" s="32" t="s">
        <v>96</v>
      </c>
    </row>
    <row r="93" spans="1:19" ht="13" x14ac:dyDescent="0.3">
      <c r="B93" s="52" t="s">
        <v>125</v>
      </c>
      <c r="C93" s="26" t="s">
        <v>126</v>
      </c>
      <c r="E93" s="106" t="s">
        <v>154</v>
      </c>
      <c r="F93" s="54"/>
      <c r="G93" s="54"/>
      <c r="H93" s="54"/>
      <c r="I93" s="54"/>
      <c r="J93" s="54"/>
    </row>
    <row r="94" spans="1:19" ht="13" x14ac:dyDescent="0.3">
      <c r="B94" s="52" t="s">
        <v>127</v>
      </c>
      <c r="C94" s="26" t="s">
        <v>128</v>
      </c>
      <c r="E94" s="106" t="s">
        <v>155</v>
      </c>
      <c r="F94" s="54"/>
      <c r="G94" s="54"/>
      <c r="H94" s="54"/>
      <c r="I94" s="54"/>
      <c r="J94" s="54"/>
    </row>
    <row r="95" spans="1:19" x14ac:dyDescent="0.25">
      <c r="E95" s="56"/>
    </row>
    <row r="96" spans="1:19" ht="13" x14ac:dyDescent="0.3">
      <c r="E96" s="33" t="s">
        <v>110</v>
      </c>
      <c r="F96" s="32" t="s">
        <v>96</v>
      </c>
    </row>
    <row r="97" spans="1:10" ht="13" x14ac:dyDescent="0.3">
      <c r="B97" s="52" t="s">
        <v>129</v>
      </c>
      <c r="C97" s="26" t="s">
        <v>130</v>
      </c>
      <c r="E97" s="107">
        <v>2.0095701368133278E-2</v>
      </c>
      <c r="F97" s="26" t="s">
        <v>309</v>
      </c>
    </row>
    <row r="98" spans="1:10" ht="13" x14ac:dyDescent="0.3">
      <c r="B98" s="52" t="s">
        <v>131</v>
      </c>
      <c r="C98" s="26" t="s">
        <v>132</v>
      </c>
      <c r="E98" s="107">
        <v>2.6855745929307579E-3</v>
      </c>
      <c r="F98" s="26" t="s">
        <v>310</v>
      </c>
    </row>
    <row r="99" spans="1:10" ht="13" x14ac:dyDescent="0.3">
      <c r="B99" s="52" t="s">
        <v>133</v>
      </c>
      <c r="C99" s="26" t="s">
        <v>134</v>
      </c>
      <c r="E99" s="108">
        <v>4.8924999999999996E-2</v>
      </c>
      <c r="F99" s="26" t="s">
        <v>311</v>
      </c>
    </row>
    <row r="100" spans="1:10" ht="13" x14ac:dyDescent="0.3">
      <c r="B100" s="29" t="s">
        <v>135</v>
      </c>
      <c r="C100" s="31" t="s">
        <v>68</v>
      </c>
      <c r="E100" s="107">
        <f>SUM(E97:E99)</f>
        <v>7.1706275961064034E-2</v>
      </c>
      <c r="F100" s="35" t="str">
        <f>"Sum of Lines "&amp;B97&amp;" to "&amp;B99&amp;""</f>
        <v>Sum of Lines g to i</v>
      </c>
      <c r="G100" s="58"/>
      <c r="J100" s="59"/>
    </row>
    <row r="101" spans="1:10" ht="13" x14ac:dyDescent="0.3">
      <c r="A101" s="29"/>
      <c r="C101" s="60"/>
      <c r="D101" s="61"/>
      <c r="E101" s="35"/>
      <c r="F101" s="35"/>
      <c r="G101" s="58"/>
      <c r="H101" s="35"/>
      <c r="J101" s="59"/>
    </row>
    <row r="102" spans="1:10" ht="13" x14ac:dyDescent="0.3">
      <c r="A102" s="29"/>
      <c r="B102" s="26" t="s">
        <v>136</v>
      </c>
    </row>
    <row r="103" spans="1:10" ht="13" x14ac:dyDescent="0.3">
      <c r="A103" s="29"/>
    </row>
    <row r="104" spans="1:10" ht="13" x14ac:dyDescent="0.3">
      <c r="A104" s="29"/>
      <c r="E104" s="33" t="s">
        <v>110</v>
      </c>
      <c r="F104" s="32" t="s">
        <v>96</v>
      </c>
    </row>
    <row r="105" spans="1:10" ht="13" x14ac:dyDescent="0.3">
      <c r="B105" s="52" t="s">
        <v>137</v>
      </c>
      <c r="E105" s="107">
        <f>E98+E99</f>
        <v>5.1610574592930752E-2</v>
      </c>
      <c r="F105" s="35" t="str">
        <f>"Sum of Lines "&amp;B98&amp;" to "&amp;B99&amp;""</f>
        <v>Sum of Lines h to i</v>
      </c>
    </row>
    <row r="106" spans="1:10" ht="13" x14ac:dyDescent="0.3">
      <c r="A106" s="29"/>
      <c r="E106" s="42"/>
      <c r="F106" s="35"/>
    </row>
    <row r="107" spans="1:10" ht="13" x14ac:dyDescent="0.3">
      <c r="A107" s="29"/>
      <c r="B107" s="30" t="s">
        <v>151</v>
      </c>
      <c r="E107" s="58"/>
      <c r="F107" s="58"/>
      <c r="G107" s="58"/>
      <c r="H107" s="35"/>
    </row>
    <row r="108" spans="1:10" ht="13" x14ac:dyDescent="0.3">
      <c r="A108" s="29"/>
      <c r="B108" s="26" t="s">
        <v>152</v>
      </c>
    </row>
    <row r="109" spans="1:10" ht="13" x14ac:dyDescent="0.3">
      <c r="A109" s="29"/>
      <c r="B109" s="31" t="s">
        <v>156</v>
      </c>
      <c r="D109" s="29"/>
      <c r="E109" s="29"/>
      <c r="F109" s="29"/>
      <c r="G109" s="29"/>
      <c r="H109" s="29"/>
    </row>
    <row r="110" spans="1:10" ht="13" x14ac:dyDescent="0.3">
      <c r="A110" s="29"/>
      <c r="B110" s="35" t="s">
        <v>261</v>
      </c>
      <c r="D110" s="29"/>
      <c r="E110" s="29"/>
      <c r="F110" s="29"/>
      <c r="G110" s="29"/>
      <c r="H110" s="29"/>
    </row>
    <row r="111" spans="1:10" ht="13" x14ac:dyDescent="0.3">
      <c r="A111" s="29"/>
      <c r="B111" s="31" t="s">
        <v>262</v>
      </c>
      <c r="C111" s="95"/>
      <c r="D111" s="95"/>
      <c r="E111" s="29"/>
      <c r="F111" s="29"/>
      <c r="G111" s="29"/>
      <c r="H111" s="29"/>
    </row>
    <row r="112" spans="1:10" ht="13" x14ac:dyDescent="0.3">
      <c r="A112" s="29"/>
      <c r="B112" s="31" t="s">
        <v>263</v>
      </c>
    </row>
    <row r="113" spans="1:10" ht="13" x14ac:dyDescent="0.3">
      <c r="A113" s="29"/>
      <c r="B113" s="128" t="s">
        <v>264</v>
      </c>
    </row>
    <row r="114" spans="1:10" ht="13" x14ac:dyDescent="0.3">
      <c r="A114" s="29"/>
    </row>
    <row r="115" spans="1:10" ht="13" x14ac:dyDescent="0.3">
      <c r="A115" s="29"/>
      <c r="C115" s="60"/>
      <c r="E115" s="35"/>
      <c r="F115" s="35"/>
      <c r="H115" s="35"/>
      <c r="J115" s="59"/>
    </row>
    <row r="116" spans="1:10" ht="13" x14ac:dyDescent="0.3">
      <c r="A116" s="29"/>
      <c r="C116" s="60"/>
      <c r="E116" s="35"/>
      <c r="F116" s="35"/>
      <c r="H116" s="35"/>
      <c r="J116" s="59"/>
    </row>
    <row r="117" spans="1:10" ht="13" x14ac:dyDescent="0.3">
      <c r="A117" s="30"/>
      <c r="C117" s="60"/>
      <c r="E117" s="35"/>
      <c r="F117" s="35"/>
      <c r="H117" s="35"/>
      <c r="J117" s="59"/>
    </row>
    <row r="118" spans="1:10" ht="13" x14ac:dyDescent="0.3">
      <c r="A118" s="29"/>
      <c r="D118" s="63"/>
      <c r="E118" s="35"/>
      <c r="F118" s="35"/>
      <c r="H118" s="35"/>
      <c r="J118" s="59"/>
    </row>
    <row r="119" spans="1:10" ht="13" x14ac:dyDescent="0.3">
      <c r="A119" s="29"/>
      <c r="C119" s="60"/>
      <c r="D119" s="44"/>
      <c r="E119" s="40"/>
      <c r="F119" s="35"/>
      <c r="H119" s="35"/>
      <c r="J119" s="59"/>
    </row>
    <row r="120" spans="1:10" ht="13" x14ac:dyDescent="0.3">
      <c r="A120" s="29"/>
      <c r="C120" s="60"/>
      <c r="D120" s="44"/>
      <c r="E120" s="35"/>
      <c r="F120" s="35"/>
      <c r="H120" s="35"/>
      <c r="J120" s="59"/>
    </row>
    <row r="121" spans="1:10" ht="13" x14ac:dyDescent="0.3">
      <c r="A121" s="29"/>
    </row>
    <row r="122" spans="1:10" ht="13" x14ac:dyDescent="0.3">
      <c r="A122" s="29"/>
      <c r="B122" s="25"/>
    </row>
    <row r="123" spans="1:10" ht="13" x14ac:dyDescent="0.3">
      <c r="A123" s="29"/>
    </row>
    <row r="124" spans="1:10" ht="13" x14ac:dyDescent="0.3">
      <c r="A124" s="29"/>
    </row>
    <row r="125" spans="1:10" ht="13" x14ac:dyDescent="0.3">
      <c r="A125" s="29"/>
      <c r="F125" s="29"/>
    </row>
    <row r="126" spans="1:10" ht="13" x14ac:dyDescent="0.3">
      <c r="A126" s="29"/>
      <c r="F126" s="29"/>
    </row>
    <row r="127" spans="1:10" ht="13" x14ac:dyDescent="0.3">
      <c r="A127" s="29"/>
      <c r="D127" s="29"/>
      <c r="E127" s="29"/>
      <c r="F127" s="29"/>
      <c r="H127" s="29"/>
    </row>
    <row r="128" spans="1:10" ht="13" x14ac:dyDescent="0.3">
      <c r="A128" s="29"/>
      <c r="D128" s="29"/>
      <c r="E128" s="29"/>
      <c r="F128" s="29"/>
      <c r="G128" s="29"/>
      <c r="H128" s="52"/>
    </row>
    <row r="129" spans="1:8" ht="13" x14ac:dyDescent="0.3">
      <c r="A129" s="30"/>
      <c r="C129" s="62"/>
      <c r="D129" s="62"/>
      <c r="E129" s="33"/>
      <c r="F129" s="64"/>
      <c r="G129" s="33"/>
      <c r="H129" s="52"/>
    </row>
    <row r="130" spans="1:8" ht="13" x14ac:dyDescent="0.3">
      <c r="A130" s="29"/>
      <c r="C130" s="60"/>
      <c r="D130" s="61"/>
      <c r="E130" s="35"/>
      <c r="F130" s="35"/>
      <c r="G130" s="53"/>
      <c r="H130" s="35"/>
    </row>
    <row r="131" spans="1:8" ht="13" x14ac:dyDescent="0.3">
      <c r="A131" s="29"/>
      <c r="C131" s="60"/>
      <c r="D131" s="61"/>
      <c r="E131" s="35"/>
      <c r="F131" s="35"/>
      <c r="G131" s="53"/>
      <c r="H131" s="35"/>
    </row>
    <row r="132" spans="1:8" ht="13" x14ac:dyDescent="0.3">
      <c r="A132" s="29"/>
      <c r="C132" s="60"/>
      <c r="D132" s="61"/>
      <c r="E132" s="35"/>
      <c r="F132" s="35"/>
      <c r="G132" s="53"/>
      <c r="H132" s="35"/>
    </row>
    <row r="133" spans="1:8" ht="13" x14ac:dyDescent="0.3">
      <c r="A133" s="29"/>
      <c r="C133" s="60"/>
      <c r="D133" s="61"/>
      <c r="E133" s="35"/>
      <c r="F133" s="35"/>
      <c r="G133" s="53"/>
      <c r="H133" s="35"/>
    </row>
    <row r="134" spans="1:8" ht="13" x14ac:dyDescent="0.3">
      <c r="A134" s="29"/>
      <c r="C134" s="60"/>
      <c r="D134" s="61"/>
      <c r="E134" s="35"/>
      <c r="F134" s="35"/>
      <c r="G134" s="53"/>
      <c r="H134" s="35"/>
    </row>
    <row r="135" spans="1:8" ht="13" x14ac:dyDescent="0.3">
      <c r="A135" s="29"/>
      <c r="C135" s="60"/>
      <c r="D135" s="61"/>
      <c r="E135" s="35"/>
      <c r="F135" s="35"/>
      <c r="G135" s="53"/>
      <c r="H135" s="35"/>
    </row>
    <row r="136" spans="1:8" ht="13" x14ac:dyDescent="0.3">
      <c r="A136" s="29"/>
      <c r="C136" s="60"/>
      <c r="D136" s="61"/>
      <c r="E136" s="35"/>
      <c r="F136" s="35"/>
      <c r="G136" s="53"/>
      <c r="H136" s="35"/>
    </row>
    <row r="137" spans="1:8" ht="13" x14ac:dyDescent="0.3">
      <c r="A137" s="29"/>
      <c r="C137" s="60"/>
      <c r="D137" s="61"/>
      <c r="E137" s="35"/>
      <c r="F137" s="35"/>
      <c r="G137" s="53"/>
      <c r="H137" s="35"/>
    </row>
    <row r="138" spans="1:8" ht="13" x14ac:dyDescent="0.3">
      <c r="A138" s="29"/>
      <c r="C138" s="60"/>
      <c r="D138" s="61"/>
      <c r="E138" s="35"/>
      <c r="F138" s="35"/>
      <c r="G138" s="53"/>
      <c r="H138" s="35"/>
    </row>
    <row r="139" spans="1:8" ht="13" x14ac:dyDescent="0.3">
      <c r="A139" s="29"/>
      <c r="C139" s="60"/>
      <c r="D139" s="61"/>
      <c r="E139" s="35"/>
      <c r="F139" s="35"/>
      <c r="G139" s="53"/>
      <c r="H139" s="35"/>
    </row>
    <row r="140" spans="1:8" ht="13" x14ac:dyDescent="0.3">
      <c r="A140" s="29"/>
      <c r="C140" s="60"/>
      <c r="D140" s="61"/>
      <c r="E140" s="35"/>
      <c r="F140" s="35"/>
      <c r="G140" s="53"/>
      <c r="H140" s="35"/>
    </row>
    <row r="141" spans="1:8" ht="13" x14ac:dyDescent="0.3">
      <c r="A141" s="29"/>
      <c r="C141" s="60"/>
      <c r="D141" s="61"/>
      <c r="E141" s="35"/>
      <c r="F141" s="35"/>
      <c r="G141" s="53"/>
      <c r="H141" s="40"/>
    </row>
    <row r="142" spans="1:8" ht="13" x14ac:dyDescent="0.3">
      <c r="A142" s="29"/>
      <c r="H142" s="35"/>
    </row>
    <row r="143" spans="1:8" ht="13" x14ac:dyDescent="0.3">
      <c r="A143" s="29"/>
      <c r="C143" s="60"/>
      <c r="D143" s="61"/>
      <c r="F143" s="65"/>
      <c r="G143" s="53"/>
      <c r="H143" s="65"/>
    </row>
    <row r="144" spans="1:8" ht="13" x14ac:dyDescent="0.3">
      <c r="A144" s="29"/>
      <c r="B144" s="25"/>
      <c r="C144" s="60"/>
      <c r="D144" s="61"/>
      <c r="F144" s="65"/>
      <c r="G144" s="53"/>
      <c r="H144" s="65"/>
    </row>
    <row r="145" spans="1:8" ht="13" x14ac:dyDescent="0.3">
      <c r="A145" s="30"/>
      <c r="B145" s="25"/>
      <c r="C145" s="60"/>
      <c r="D145" s="61"/>
      <c r="F145" s="65"/>
      <c r="G145" s="53"/>
      <c r="H145" s="65"/>
    </row>
    <row r="146" spans="1:8" ht="13" x14ac:dyDescent="0.3">
      <c r="A146" s="29"/>
      <c r="C146" s="60"/>
      <c r="D146" s="66"/>
      <c r="E146" s="35"/>
      <c r="F146" s="67"/>
      <c r="G146" s="53"/>
      <c r="H146" s="65"/>
    </row>
    <row r="147" spans="1:8" ht="13" x14ac:dyDescent="0.3">
      <c r="A147" s="29"/>
      <c r="C147" s="60"/>
      <c r="D147" s="44"/>
      <c r="E147" s="35"/>
      <c r="F147" s="67"/>
      <c r="G147" s="53"/>
      <c r="H147" s="65"/>
    </row>
    <row r="148" spans="1:8" ht="13" x14ac:dyDescent="0.3">
      <c r="A148" s="29"/>
      <c r="C148" s="60"/>
      <c r="D148" s="44"/>
      <c r="E148" s="40"/>
      <c r="F148" s="67"/>
      <c r="G148" s="53"/>
      <c r="H148" s="65"/>
    </row>
    <row r="149" spans="1:8" ht="13" x14ac:dyDescent="0.3">
      <c r="A149" s="29"/>
      <c r="C149" s="60"/>
      <c r="D149" s="66"/>
      <c r="E149" s="35"/>
      <c r="F149" s="65"/>
      <c r="G149" s="53"/>
      <c r="H149" s="65"/>
    </row>
    <row r="150" spans="1:8" ht="13" x14ac:dyDescent="0.3">
      <c r="A150" s="29"/>
      <c r="C150" s="60"/>
      <c r="D150" s="61"/>
      <c r="F150" s="65"/>
      <c r="G150" s="53"/>
      <c r="H150" s="65"/>
    </row>
    <row r="151" spans="1:8" ht="13" x14ac:dyDescent="0.3">
      <c r="A151" s="29"/>
    </row>
    <row r="152" spans="1:8" ht="13" x14ac:dyDescent="0.3">
      <c r="A152" s="29"/>
    </row>
    <row r="153" spans="1:8" ht="13" x14ac:dyDescent="0.3">
      <c r="A153" s="29"/>
    </row>
    <row r="154" spans="1:8" ht="13" x14ac:dyDescent="0.3">
      <c r="A154" s="29"/>
      <c r="B154" s="25"/>
    </row>
    <row r="155" spans="1:8" ht="13" x14ac:dyDescent="0.3">
      <c r="A155" s="29"/>
    </row>
    <row r="156" spans="1:8" ht="13" x14ac:dyDescent="0.3">
      <c r="A156" s="29"/>
    </row>
    <row r="157" spans="1:8" ht="13" x14ac:dyDescent="0.3">
      <c r="A157" s="29"/>
    </row>
    <row r="158" spans="1:8" ht="13" x14ac:dyDescent="0.3">
      <c r="A158" s="29"/>
    </row>
    <row r="159" spans="1:8" ht="13" x14ac:dyDescent="0.3">
      <c r="A159" s="29"/>
      <c r="B159" s="25"/>
    </row>
    <row r="160" spans="1:8" ht="13" x14ac:dyDescent="0.3">
      <c r="A160" s="29"/>
    </row>
    <row r="161" spans="1:6" ht="13" x14ac:dyDescent="0.3">
      <c r="A161" s="30"/>
      <c r="C161" s="62"/>
      <c r="D161" s="33"/>
    </row>
    <row r="162" spans="1:6" ht="13" x14ac:dyDescent="0.3">
      <c r="A162" s="29"/>
      <c r="C162" s="60"/>
      <c r="D162" s="68"/>
      <c r="F162" s="42"/>
    </row>
    <row r="163" spans="1:6" ht="13" x14ac:dyDescent="0.3">
      <c r="A163" s="29"/>
      <c r="C163" s="60"/>
      <c r="D163" s="68"/>
      <c r="F163" s="42"/>
    </row>
    <row r="164" spans="1:6" ht="13" x14ac:dyDescent="0.3">
      <c r="A164" s="29"/>
      <c r="C164" s="60"/>
      <c r="D164" s="68"/>
      <c r="F164" s="42"/>
    </row>
    <row r="165" spans="1:6" ht="13" x14ac:dyDescent="0.3">
      <c r="A165" s="29"/>
      <c r="C165" s="60"/>
      <c r="D165" s="68"/>
      <c r="F165" s="42"/>
    </row>
    <row r="166" spans="1:6" ht="13" x14ac:dyDescent="0.3">
      <c r="A166" s="29"/>
      <c r="C166" s="60"/>
      <c r="D166" s="68"/>
      <c r="F166" s="42"/>
    </row>
    <row r="167" spans="1:6" ht="13" x14ac:dyDescent="0.3">
      <c r="A167" s="29"/>
      <c r="C167" s="60"/>
      <c r="D167" s="68"/>
      <c r="F167" s="42"/>
    </row>
    <row r="168" spans="1:6" ht="13" x14ac:dyDescent="0.3">
      <c r="A168" s="29"/>
      <c r="C168" s="60"/>
      <c r="D168" s="68"/>
      <c r="F168" s="42"/>
    </row>
    <row r="169" spans="1:6" ht="13" x14ac:dyDescent="0.3">
      <c r="A169" s="29"/>
      <c r="C169" s="60"/>
      <c r="D169" s="68"/>
      <c r="F169" s="42"/>
    </row>
    <row r="170" spans="1:6" ht="13" x14ac:dyDescent="0.3">
      <c r="A170" s="29"/>
      <c r="C170" s="60"/>
      <c r="D170" s="68"/>
      <c r="F170" s="42"/>
    </row>
    <row r="171" spans="1:6" ht="13" x14ac:dyDescent="0.3">
      <c r="A171" s="29"/>
      <c r="C171" s="60"/>
      <c r="D171" s="68"/>
      <c r="F171" s="42"/>
    </row>
    <row r="172" spans="1:6" ht="13" x14ac:dyDescent="0.3">
      <c r="A172" s="29"/>
      <c r="C172" s="60"/>
      <c r="D172" s="68"/>
      <c r="F172" s="42"/>
    </row>
    <row r="173" spans="1:6" ht="13" x14ac:dyDescent="0.3">
      <c r="A173" s="29"/>
      <c r="C173" s="60"/>
      <c r="D173" s="69"/>
      <c r="F173" s="57"/>
    </row>
    <row r="174" spans="1:6" ht="13" x14ac:dyDescent="0.3">
      <c r="A174" s="29"/>
      <c r="C174" s="63"/>
      <c r="D174" s="68"/>
    </row>
  </sheetData>
  <mergeCells count="1">
    <mergeCell ref="K72:L72"/>
  </mergeCells>
  <pageMargins left="0.75" right="0.75" top="1" bottom="1" header="0.5" footer="0.5"/>
  <pageSetup scale="76" orientation="landscape" cellComments="asDisplayed" r:id="rId1"/>
  <headerFooter alignWithMargins="0">
    <oddHeader>&amp;CSchedule 4
True Up TRR
(Revised 2023 True Up TRR)&amp;RTO2026 Annual Update
Attachment 4
WP-Schedule 3-One Time Adj Prior Period
Page &amp;P of &amp;N</oddHeader>
    <oddFooter>&amp;R&amp;A</oddFooter>
  </headerFooter>
  <rowBreaks count="4" manualBreakCount="4">
    <brk id="46" max="16383" man="1"/>
    <brk id="75" max="16383" man="1"/>
    <brk id="121" max="9" man="1"/>
    <brk id="153"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04090-242C-4B14-AA05-A9A2954DC975}">
  <sheetPr>
    <tabColor rgb="FF0070C0"/>
  </sheetPr>
  <dimension ref="A1:I42"/>
  <sheetViews>
    <sheetView zoomScaleNormal="100" workbookViewId="0"/>
  </sheetViews>
  <sheetFormatPr defaultColWidth="8.7265625" defaultRowHeight="12.5" x14ac:dyDescent="0.25"/>
  <cols>
    <col min="1" max="1" width="4.54296875" style="26" customWidth="1"/>
    <col min="2" max="2" width="3.54296875" style="26" customWidth="1"/>
    <col min="3" max="6" width="10.54296875" style="26" customWidth="1"/>
    <col min="7" max="7" width="9.453125" style="26" bestFit="1" customWidth="1"/>
    <col min="8" max="8" width="4.54296875" style="26" customWidth="1"/>
    <col min="9" max="9" width="35.54296875" style="26" customWidth="1"/>
    <col min="10" max="16384" width="8.7265625" style="26"/>
  </cols>
  <sheetData>
    <row r="1" spans="1:9" ht="13" x14ac:dyDescent="0.3">
      <c r="A1" s="25" t="s">
        <v>165</v>
      </c>
    </row>
    <row r="2" spans="1:9" ht="13" x14ac:dyDescent="0.3">
      <c r="C2" s="122"/>
      <c r="D2" s="25" t="s">
        <v>163</v>
      </c>
      <c r="E2" s="54" t="s">
        <v>166</v>
      </c>
      <c r="F2" s="110"/>
    </row>
    <row r="3" spans="1:9" ht="13" x14ac:dyDescent="0.3">
      <c r="B3" s="25" t="s">
        <v>167</v>
      </c>
      <c r="I3" s="54" t="s">
        <v>158</v>
      </c>
    </row>
    <row r="4" spans="1:9" ht="13" x14ac:dyDescent="0.3">
      <c r="B4" s="25"/>
    </row>
    <row r="5" spans="1:9" ht="13" x14ac:dyDescent="0.3">
      <c r="E5" s="29" t="s">
        <v>168</v>
      </c>
    </row>
    <row r="6" spans="1:9" ht="13" x14ac:dyDescent="0.3">
      <c r="A6" s="32" t="s">
        <v>164</v>
      </c>
      <c r="C6" s="33" t="s">
        <v>111</v>
      </c>
      <c r="D6" s="33" t="s">
        <v>112</v>
      </c>
      <c r="E6" s="32" t="s">
        <v>169</v>
      </c>
      <c r="G6" s="33" t="s">
        <v>170</v>
      </c>
      <c r="I6" s="32" t="s">
        <v>171</v>
      </c>
    </row>
    <row r="7" spans="1:9" ht="13" x14ac:dyDescent="0.3">
      <c r="A7" s="29">
        <v>1</v>
      </c>
      <c r="C7" s="123">
        <v>2023</v>
      </c>
      <c r="D7" s="105" t="s">
        <v>172</v>
      </c>
      <c r="E7" s="105">
        <v>365</v>
      </c>
      <c r="G7" s="124">
        <v>9.3645816374923023E-3</v>
      </c>
      <c r="I7" s="125" t="s">
        <v>173</v>
      </c>
    </row>
    <row r="8" spans="1:9" ht="13" x14ac:dyDescent="0.3">
      <c r="A8" s="29">
        <v>2</v>
      </c>
      <c r="C8" s="54"/>
      <c r="D8" s="54"/>
      <c r="E8" s="54"/>
      <c r="G8" s="54"/>
      <c r="I8" s="54"/>
    </row>
    <row r="10" spans="1:9" ht="13" x14ac:dyDescent="0.3">
      <c r="B10" s="25" t="s">
        <v>174</v>
      </c>
    </row>
    <row r="11" spans="1:9" ht="13" x14ac:dyDescent="0.3">
      <c r="B11" s="25"/>
    </row>
    <row r="12" spans="1:9" ht="13" x14ac:dyDescent="0.3">
      <c r="E12" s="29" t="s">
        <v>168</v>
      </c>
    </row>
    <row r="13" spans="1:9" ht="13.5" thickBot="1" x14ac:dyDescent="0.35">
      <c r="C13" s="33" t="s">
        <v>111</v>
      </c>
      <c r="D13" s="33" t="s">
        <v>112</v>
      </c>
      <c r="E13" s="32" t="s">
        <v>169</v>
      </c>
      <c r="G13" s="33" t="s">
        <v>175</v>
      </c>
      <c r="I13" s="32" t="s">
        <v>171</v>
      </c>
    </row>
    <row r="14" spans="1:9" ht="13.5" thickBot="1" x14ac:dyDescent="0.35">
      <c r="A14" s="29">
        <v>3</v>
      </c>
      <c r="C14" s="123">
        <v>2023</v>
      </c>
      <c r="D14" s="105" t="s">
        <v>172</v>
      </c>
      <c r="E14" s="105">
        <v>365</v>
      </c>
      <c r="G14" s="137">
        <v>7.655819019308595E-3</v>
      </c>
      <c r="I14" s="54"/>
    </row>
    <row r="15" spans="1:9" ht="13" x14ac:dyDescent="0.3">
      <c r="A15" s="29">
        <v>4</v>
      </c>
      <c r="C15" s="123"/>
      <c r="D15" s="54"/>
      <c r="E15" s="54"/>
      <c r="G15" s="126"/>
      <c r="I15" s="54"/>
    </row>
    <row r="17" spans="1:9" x14ac:dyDescent="0.25">
      <c r="G17" s="185"/>
    </row>
    <row r="18" spans="1:9" ht="13" x14ac:dyDescent="0.3">
      <c r="B18" s="25" t="s">
        <v>177</v>
      </c>
    </row>
    <row r="19" spans="1:9" ht="13" x14ac:dyDescent="0.3">
      <c r="B19" s="25"/>
    </row>
    <row r="20" spans="1:9" ht="13" x14ac:dyDescent="0.3">
      <c r="C20" s="29" t="s">
        <v>178</v>
      </c>
      <c r="D20" s="29"/>
      <c r="E20" s="29"/>
    </row>
    <row r="21" spans="1:9" ht="13" x14ac:dyDescent="0.3">
      <c r="C21" s="33" t="s">
        <v>17</v>
      </c>
      <c r="D21" s="33" t="s">
        <v>170</v>
      </c>
      <c r="E21" s="33" t="s">
        <v>175</v>
      </c>
      <c r="I21" s="32" t="s">
        <v>42</v>
      </c>
    </row>
    <row r="22" spans="1:9" ht="13" x14ac:dyDescent="0.3">
      <c r="A22" s="29">
        <v>5</v>
      </c>
      <c r="C22" s="105">
        <v>2023</v>
      </c>
      <c r="D22" s="121">
        <f>E41</f>
        <v>9.3645816374923023E-3</v>
      </c>
      <c r="E22" s="136">
        <f>E42</f>
        <v>7.6558190193085941E-3</v>
      </c>
      <c r="I22" s="26" t="s">
        <v>179</v>
      </c>
    </row>
    <row r="24" spans="1:9" ht="13" x14ac:dyDescent="0.3">
      <c r="B24" s="25" t="s">
        <v>151</v>
      </c>
    </row>
    <row r="25" spans="1:9" x14ac:dyDescent="0.25">
      <c r="B25" s="26" t="s">
        <v>180</v>
      </c>
    </row>
    <row r="26" spans="1:9" x14ac:dyDescent="0.25">
      <c r="B26" s="26" t="s">
        <v>181</v>
      </c>
    </row>
    <row r="28" spans="1:9" ht="13" x14ac:dyDescent="0.3">
      <c r="B28" s="25" t="s">
        <v>104</v>
      </c>
    </row>
    <row r="29" spans="1:9" x14ac:dyDescent="0.25">
      <c r="B29" s="26" t="s">
        <v>182</v>
      </c>
    </row>
    <row r="30" spans="1:9" x14ac:dyDescent="0.25">
      <c r="B30" s="26" t="s">
        <v>183</v>
      </c>
    </row>
    <row r="31" spans="1:9" x14ac:dyDescent="0.25">
      <c r="B31" s="26" t="s">
        <v>184</v>
      </c>
    </row>
    <row r="32" spans="1:9" x14ac:dyDescent="0.25">
      <c r="B32" s="26" t="s">
        <v>185</v>
      </c>
    </row>
    <row r="33" spans="2:7" x14ac:dyDescent="0.25">
      <c r="B33" s="26" t="s">
        <v>186</v>
      </c>
    </row>
    <row r="34" spans="2:7" x14ac:dyDescent="0.25">
      <c r="B34" s="26" t="s">
        <v>187</v>
      </c>
    </row>
    <row r="35" spans="2:7" x14ac:dyDescent="0.25">
      <c r="B35" s="26" t="s">
        <v>188</v>
      </c>
    </row>
    <row r="36" spans="2:7" x14ac:dyDescent="0.25">
      <c r="B36" s="26" t="s">
        <v>189</v>
      </c>
    </row>
    <row r="37" spans="2:7" x14ac:dyDescent="0.25">
      <c r="B37" s="26" t="s">
        <v>190</v>
      </c>
    </row>
    <row r="38" spans="2:7" x14ac:dyDescent="0.25">
      <c r="B38" s="26" t="s">
        <v>191</v>
      </c>
    </row>
    <row r="40" spans="2:7" ht="13" x14ac:dyDescent="0.3">
      <c r="E40" s="33" t="s">
        <v>192</v>
      </c>
      <c r="G40" s="32" t="s">
        <v>37</v>
      </c>
    </row>
    <row r="41" spans="2:7" x14ac:dyDescent="0.25">
      <c r="D41" s="44" t="s">
        <v>193</v>
      </c>
      <c r="E41" s="121">
        <f>((G7*E7) + (G8*E8))/(E7+E8)</f>
        <v>9.3645816374923023E-3</v>
      </c>
      <c r="G41" s="127" t="s">
        <v>194</v>
      </c>
    </row>
    <row r="42" spans="2:7" x14ac:dyDescent="0.25">
      <c r="D42" s="44" t="s">
        <v>195</v>
      </c>
      <c r="E42" s="136">
        <f>((G14*E14) + (G15*E15))/(E14+E15)</f>
        <v>7.6558190193085941E-3</v>
      </c>
      <c r="G42" s="127" t="s">
        <v>196</v>
      </c>
    </row>
  </sheetData>
  <pageMargins left="0.75" right="0.75" top="1" bottom="1" header="0.5" footer="0.5"/>
  <pageSetup scale="82" orientation="portrait" cellComments="asDisplayed" r:id="rId1"/>
  <headerFooter alignWithMargins="0">
    <oddHeader>&amp;CSchedule 28
FF and U
(Revised 2023 True Up TRR)&amp;RTO2026 Annual Update
Attachment 4
WP-Schedule 3-One Time Adj Prior Period
Page &amp;P of &amp;N</oddHeader>
    <oddFooter>&amp;R&amp;A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11</vt:i4>
      </vt:variant>
    </vt:vector>
  </HeadingPairs>
  <TitlesOfParts>
    <vt:vector size="21" baseType="lpstr">
      <vt:lpstr>One Time Adj Explanation</vt:lpstr>
      <vt:lpstr>WP-Total Adj with Int</vt:lpstr>
      <vt:lpstr>WP-2022 True Up TRR Adj</vt:lpstr>
      <vt:lpstr>WP-2022 TO2024 Sch4-TUTRR</vt:lpstr>
      <vt:lpstr>WP-2022 TO2024 Sch28-FFU</vt:lpstr>
      <vt:lpstr>WP-2022 TO2024 Sch34-UnfundRes</vt:lpstr>
      <vt:lpstr>WP-2023 True Up TRR Adj</vt:lpstr>
      <vt:lpstr>WP-2023 TO2025 Sch4-TUTRR</vt:lpstr>
      <vt:lpstr>WP-2023 TO2025 Sch28-FFU</vt:lpstr>
      <vt:lpstr>WP-2023 TO2024 Sch34-UnfundRes</vt:lpstr>
      <vt:lpstr>'One Time Adj Explanation'!Print_Area</vt:lpstr>
      <vt:lpstr>'WP-2022 TO2024 Sch28-FFU'!Print_Area</vt:lpstr>
      <vt:lpstr>'WP-2022 TO2024 Sch34-UnfundRes'!Print_Area</vt:lpstr>
      <vt:lpstr>'WP-2022 TO2024 Sch4-TUTRR'!Print_Area</vt:lpstr>
      <vt:lpstr>'WP-2022 True Up TRR Adj'!Print_Area</vt:lpstr>
      <vt:lpstr>'WP-2023 TO2024 Sch34-UnfundRes'!Print_Area</vt:lpstr>
      <vt:lpstr>'WP-2023 TO2025 Sch28-FFU'!Print_Area</vt:lpstr>
      <vt:lpstr>'WP-2023 TO2025 Sch4-TUTRR'!Print_Area</vt:lpstr>
      <vt:lpstr>'WP-2023 True Up TRR Adj'!Print_Area</vt:lpstr>
      <vt:lpstr>'WP-Total Adj with Int'!Print_Area</vt:lpstr>
      <vt:lpstr>'One Time Adj Explanation'!Print_Titles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2024-06-11T23:16:09Z</cp:lastPrinted>
  <dcterms:created xsi:type="dcterms:W3CDTF">2009-02-27T16:01:11Z</dcterms:created>
  <dcterms:modified xsi:type="dcterms:W3CDTF">2025-10-10T21:51:31Z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2023-10-09T17:48:44Z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c5198060-5925-421e-94a7-f4e6d1c0b615</vt:lpwstr>
  </property>
  <property fmtid="{D5CDD505-2E9C-101B-9397-08002B2CF9AE}" pid="8" name="MSIP_Label_bc3dd1c7-2c40-4a31-84b2-bec599b321a0_ContentBits">
    <vt:lpwstr>0</vt:lpwstr>
  </property>
  <property fmtid="{D5CDD505-2E9C-101B-9397-08002B2CF9AE}" pid="9" name="{A44787D4-0540-4523-9961-78E4036D8C6D}">
    <vt:lpwstr>{F3199822-C35C-4290-BFF5-46BD4056DDA4}</vt:lpwstr>
  </property>
</Properties>
</file>